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9612" firstSheet="2" activeTab="4"/>
  </bookViews>
  <sheets>
    <sheet name="Equips 1aC" sheetId="1" r:id="rId1"/>
    <sheet name="Equips 2aC" sheetId="2" r:id="rId2"/>
    <sheet name="Equips 3a C" sheetId="3" r:id="rId3"/>
    <sheet name="Equips 4a C" sheetId="4" r:id="rId4"/>
    <sheet name="Equips 5a C" sheetId="5" r:id="rId5"/>
    <sheet name="Individual" sheetId="6" r:id="rId6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'Individual'!$C$4:$BJ$48</definedName>
    <definedName name="_xlnm.Print_Area" localSheetId="0">'Equips 1aC'!$A$1:$J$49</definedName>
    <definedName name="_xlnm.Print_Area" localSheetId="5">'Individual'!$A$1:$BJ$49</definedName>
    <definedName name="Imprimir_área_IM" localSheetId="5">'Individual'!$A$1:$BJ$47</definedName>
  </definedNames>
  <calcPr fullCalcOnLoad="1"/>
</workbook>
</file>

<file path=xl/sharedStrings.xml><?xml version="1.0" encoding="utf-8"?>
<sst xmlns="http://schemas.openxmlformats.org/spreadsheetml/2006/main" count="286" uniqueCount="100">
  <si>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</si>
  <si>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</si>
  <si>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</si>
  <si>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</si>
  <si>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</si>
  <si>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</si>
  <si>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</si>
  <si>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</si>
  <si>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</si>
  <si>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</si>
  <si>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</si>
  <si>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</si>
  <si>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</si>
  <si>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</si>
  <si>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</si>
  <si>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</si>
  <si>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</si>
  <si>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</si>
  <si>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</si>
  <si>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</si>
  <si>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</si>
  <si>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</si>
  <si>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CON.</t>
  </si>
  <si>
    <t>4a CON.</t>
  </si>
  <si>
    <t>4a C</t>
  </si>
  <si>
    <t>5a partida</t>
  </si>
  <si>
    <t xml:space="preserve">DIVISIÓ D'HONOR </t>
  </si>
  <si>
    <t>3a CONCENTRACIÓ</t>
  </si>
  <si>
    <t>2a CONCENTRACIÓ</t>
  </si>
  <si>
    <t>4a CONCENTRACIÓ</t>
  </si>
  <si>
    <t>COMARCAL A</t>
  </si>
  <si>
    <t>CLASSIFICACIÓ DESPRÉS DE LA 2a CONCENTRACIÓ</t>
  </si>
  <si>
    <t>CLASSIFICACIÓ DESPRÉS DE LA 3a CONCENTRACIÓ</t>
  </si>
  <si>
    <t>CLASSIFICACIÓ DESPRÉS DE LA 4a CONCENTRACIÓ</t>
  </si>
  <si>
    <t>5a C</t>
  </si>
  <si>
    <t>5a CON.</t>
  </si>
  <si>
    <t>TOMAHAWK A</t>
  </si>
  <si>
    <t>5a CONCENTRACIÓ</t>
  </si>
  <si>
    <t>CLASSIFICACIÓ DESPRÉS DE LA 5a CONCENTRACIÓ</t>
  </si>
  <si>
    <t>LLIGA CATALANA DE BOWLING 2023-2024</t>
  </si>
  <si>
    <t>LES GAVARRES</t>
  </si>
  <si>
    <t>DIAGONAL</t>
  </si>
  <si>
    <t>SWEETRADE</t>
  </si>
  <si>
    <t>MEDITERRÀNIA A</t>
  </si>
  <si>
    <t>Solé Amuedo, Estefan</t>
  </si>
  <si>
    <t>Tomahawk</t>
  </si>
  <si>
    <t>Villarroya Herrero, Daniel</t>
  </si>
  <si>
    <t>Zueco Pastor, Cristian</t>
  </si>
  <si>
    <t>Reynolds, Luis</t>
  </si>
  <si>
    <t>Montaña López, Sergi</t>
  </si>
  <si>
    <t>Diagonal</t>
  </si>
  <si>
    <t>Vall Ruiz, Joan</t>
  </si>
  <si>
    <t>Wen-Lee, Yu</t>
  </si>
  <si>
    <t>Rosa Funes, Enrique</t>
  </si>
  <si>
    <t>Piqué Reig, Joan</t>
  </si>
  <si>
    <t>Sweetrade</t>
  </si>
  <si>
    <t>Hurtado Fermín, Víctor</t>
  </si>
  <si>
    <t>Piqué Puiggené, Xavier</t>
  </si>
  <si>
    <t>Sanz Zueco, Ruben</t>
  </si>
  <si>
    <t xml:space="preserve">Ibáñez Villanueva, Juan Carlos </t>
  </si>
  <si>
    <t>Menziou, Anouar</t>
  </si>
  <si>
    <t xml:space="preserve">García Romero, Carlos </t>
  </si>
  <si>
    <t>Mediterrània</t>
  </si>
  <si>
    <t>Jiménez Lledó, Pedro</t>
  </si>
  <si>
    <t>Mejía García, Adrian</t>
  </si>
  <si>
    <t>Menéndez García, Francisco</t>
  </si>
  <si>
    <t>Colmenar Corpuz, Kristian</t>
  </si>
  <si>
    <t>Jordan Osuna, Daniel</t>
  </si>
  <si>
    <t>Les Gavarres</t>
  </si>
  <si>
    <t>Cadenas Pastor, Alfredo</t>
  </si>
  <si>
    <t>Mora Gallego, José</t>
  </si>
  <si>
    <t>Sánchez Miguel, Beatriz</t>
  </si>
  <si>
    <t>Díez Pascual, Javier</t>
  </si>
  <si>
    <t>Comerma Muntells, Daniel</t>
  </si>
  <si>
    <t>Comarcal</t>
  </si>
  <si>
    <t>Albert Manau, Eduard</t>
  </si>
  <si>
    <t>Hernández Salguero, Francisco</t>
  </si>
  <si>
    <t>Tusquellas Pérez, Pere</t>
  </si>
  <si>
    <t>TOMAHAWK</t>
  </si>
  <si>
    <t>López Enriquez, Manuel</t>
  </si>
  <si>
    <t>Ruiz Rodríguez, Antonio</t>
  </si>
  <si>
    <t>Iranzo Rona, Carlos</t>
  </si>
  <si>
    <t>Grau Lapuerta, Eduardo</t>
  </si>
  <si>
    <t>Borrull Hernández, Joan Manel</t>
  </si>
  <si>
    <t>Cañete, Luis</t>
  </si>
  <si>
    <t>Dominguez Martínez, Carlos</t>
  </si>
  <si>
    <t>Sanz Moreno, Cristina</t>
  </si>
  <si>
    <t>Sanz Ruiz, Juan Andrés</t>
  </si>
  <si>
    <t>Pérez Ibáñez, Moisés</t>
  </si>
  <si>
    <t>Ena Blasco, Albert Denis</t>
  </si>
  <si>
    <t xml:space="preserve">SWEETRADE </t>
  </si>
  <si>
    <t>Montfort Rifé, Lluís</t>
  </si>
  <si>
    <t>Julià Inglés, Íngrid</t>
  </si>
  <si>
    <t>Ballesta Tejero, Alonso</t>
  </si>
  <si>
    <t xml:space="preserve">LES GAVARRES </t>
  </si>
  <si>
    <t xml:space="preserve">COMARCAL A </t>
  </si>
  <si>
    <t>Benet, Nicolàs</t>
  </si>
  <si>
    <t>Colomer Soler, Artur</t>
  </si>
  <si>
    <t>Gimeno Albert, Manel</t>
  </si>
  <si>
    <t>García Cuervo, Erick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</si>
</sst>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0"/>
      <name val="Courier"/>
      <family val="0"/>
    </font>
    <font>
      <sz val="10"/>
      <name val="Arial"/>
      <family val="0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/>
    </xf>
    <xf numFmtId="2" fontId="2" fillId="34" borderId="14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44" fillId="0" borderId="1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2</xdr:col>
      <xdr:colOff>295275</xdr:colOff>
      <xdr:row>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819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2</xdr:col>
      <xdr:colOff>542925</xdr:colOff>
      <xdr:row>5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1838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2</xdr:col>
      <xdr:colOff>542925</xdr:colOff>
      <xdr:row>5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19907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2</xdr:col>
      <xdr:colOff>542925</xdr:colOff>
      <xdr:row>5</xdr:row>
      <xdr:rowOff>209550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1885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2</xdr:col>
      <xdr:colOff>295275</xdr:colOff>
      <xdr:row>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1819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3">
      <selection activeCell="A44" sqref="A44:I49"/>
    </sheetView>
  </sheetViews>
  <sheetFormatPr defaultColWidth="11.375" defaultRowHeight="12.75"/>
  <cols>
    <col min="1" max="1" width="11.375" style="10" customWidth="1"/>
    <col min="2" max="2" width="18.375" style="11" customWidth="1"/>
    <col min="3" max="3" width="10.50390625" style="11" customWidth="1"/>
    <col min="4" max="4" width="10.37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39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26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45207</v>
      </c>
      <c r="E7" s="12"/>
      <c r="G7" s="12"/>
      <c r="H7" s="12" t="s">
        <v>6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36</v>
      </c>
      <c r="D9" s="20"/>
      <c r="E9" s="21">
        <v>2</v>
      </c>
      <c r="G9" s="3" t="s">
        <v>41</v>
      </c>
      <c r="I9" s="21">
        <v>8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42</v>
      </c>
      <c r="E11" s="21">
        <v>6</v>
      </c>
      <c r="F11" s="21"/>
      <c r="G11" s="3" t="s">
        <v>43</v>
      </c>
      <c r="I11" s="21">
        <v>4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40</v>
      </c>
      <c r="E13" s="21">
        <v>3</v>
      </c>
      <c r="F13" s="21"/>
      <c r="G13" s="3" t="s">
        <v>30</v>
      </c>
      <c r="I13" s="21">
        <v>7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LES GAVARRES</v>
      </c>
      <c r="E15" s="21">
        <v>3</v>
      </c>
      <c r="F15" s="21"/>
      <c r="G15" s="19" t="str">
        <f>G11</f>
        <v>MEDITERRÀNIA A</v>
      </c>
      <c r="I15" s="21">
        <v>7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TOMAHAWK A</v>
      </c>
      <c r="E17" s="21">
        <v>2</v>
      </c>
      <c r="F17" s="21"/>
      <c r="G17" s="19" t="str">
        <f>G13</f>
        <v>COMARCAL A</v>
      </c>
      <c r="I17" s="21">
        <v>8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DIAGONAL</v>
      </c>
      <c r="E19" s="21">
        <v>9</v>
      </c>
      <c r="F19" s="21"/>
      <c r="G19" s="19" t="str">
        <f>C11</f>
        <v>SWEETRADE</v>
      </c>
      <c r="I19" s="21">
        <v>1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SWEETRADE</v>
      </c>
      <c r="E21" s="21">
        <v>4</v>
      </c>
      <c r="F21" s="21"/>
      <c r="G21" s="19" t="str">
        <f>C9</f>
        <v>TOMAHAWK A</v>
      </c>
      <c r="I21" s="21">
        <v>6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DIAGONAL</v>
      </c>
      <c r="E23" s="21">
        <v>8</v>
      </c>
      <c r="F23" s="21"/>
      <c r="G23" s="19" t="str">
        <f>C13</f>
        <v>LES GAVARRES</v>
      </c>
      <c r="I23" s="21">
        <v>2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COMARCAL A</v>
      </c>
      <c r="E25" s="21">
        <v>1</v>
      </c>
      <c r="F25" s="21"/>
      <c r="G25" s="19" t="str">
        <f>G11</f>
        <v>MEDITERRÀNIA A</v>
      </c>
      <c r="I25" s="21">
        <v>9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DIAGONAL</v>
      </c>
      <c r="E27" s="21">
        <v>9</v>
      </c>
      <c r="F27" s="21"/>
      <c r="G27" s="19" t="str">
        <f>G13</f>
        <v>COMARCAL A</v>
      </c>
      <c r="I27" s="21">
        <v>1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MEDITERRÀNIA A</v>
      </c>
      <c r="E29" s="21">
        <v>7</v>
      </c>
      <c r="F29" s="21"/>
      <c r="G29" s="19" t="str">
        <f>C9</f>
        <v>TOMAHAWK A</v>
      </c>
      <c r="I29" s="21">
        <v>3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SWEETRADE</v>
      </c>
      <c r="E31" s="21">
        <v>5</v>
      </c>
      <c r="G31" s="19" t="str">
        <f>C13</f>
        <v>LES GAVARRES</v>
      </c>
      <c r="I31" s="21">
        <v>5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36</v>
      </c>
      <c r="E33" s="21">
        <v>2</v>
      </c>
      <c r="F33" s="21"/>
      <c r="G33" s="3" t="s">
        <v>40</v>
      </c>
      <c r="I33" s="21">
        <v>8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COMARCAL A</v>
      </c>
      <c r="E35" s="21">
        <v>9</v>
      </c>
      <c r="F35" s="21"/>
      <c r="G35" s="3" t="s">
        <v>42</v>
      </c>
      <c r="I35" s="21">
        <v>1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43</v>
      </c>
      <c r="E37" s="21">
        <v>2</v>
      </c>
      <c r="G37" s="19" t="str">
        <f>C19</f>
        <v>DIAGONAL</v>
      </c>
      <c r="I37" s="21">
        <v>8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2" customFormat="1" ht="18">
      <c r="A41" s="26"/>
      <c r="B41" s="27" t="s">
        <v>11</v>
      </c>
      <c r="H41" s="14"/>
    </row>
    <row r="43" spans="1:9" s="27" customFormat="1" ht="18">
      <c r="A43" s="28" t="s">
        <v>12</v>
      </c>
      <c r="B43" s="29"/>
      <c r="C43" s="72"/>
      <c r="D43" s="68" t="s">
        <v>20</v>
      </c>
      <c r="E43" s="30" t="s">
        <v>21</v>
      </c>
      <c r="F43" s="30" t="s">
        <v>22</v>
      </c>
      <c r="G43" s="30" t="s">
        <v>23</v>
      </c>
      <c r="H43" s="30" t="s">
        <v>35</v>
      </c>
      <c r="I43" s="30" t="s">
        <v>2</v>
      </c>
    </row>
    <row r="44" spans="1:10" ht="21">
      <c r="A44" s="70" t="s">
        <v>41</v>
      </c>
      <c r="B44" s="71"/>
      <c r="C44" s="69"/>
      <c r="D44" s="32">
        <f>(8+9+8+9+8)</f>
        <v>42</v>
      </c>
      <c r="E44" s="33"/>
      <c r="F44" s="34"/>
      <c r="G44" s="34"/>
      <c r="H44" s="34"/>
      <c r="I44" s="35">
        <f aca="true" t="shared" si="0" ref="I44:I49">SUM(D44:H44)</f>
        <v>42</v>
      </c>
      <c r="J44" s="14"/>
    </row>
    <row r="45" spans="1:10" ht="21">
      <c r="A45" s="6" t="s">
        <v>43</v>
      </c>
      <c r="B45" s="61"/>
      <c r="C45" s="67"/>
      <c r="D45" s="32">
        <f>(4+7+9+7+2)</f>
        <v>29</v>
      </c>
      <c r="E45" s="33"/>
      <c r="F45" s="33"/>
      <c r="G45" s="34"/>
      <c r="H45" s="34"/>
      <c r="I45" s="35">
        <f t="shared" si="0"/>
        <v>29</v>
      </c>
      <c r="J45" s="36"/>
    </row>
    <row r="46" spans="1:10" ht="21">
      <c r="A46" s="5" t="s">
        <v>30</v>
      </c>
      <c r="B46" s="31"/>
      <c r="C46" s="67"/>
      <c r="D46" s="32">
        <f>(7+8+1+1+9)</f>
        <v>26</v>
      </c>
      <c r="E46" s="33"/>
      <c r="F46" s="33"/>
      <c r="G46" s="34"/>
      <c r="H46" s="34"/>
      <c r="I46" s="35">
        <f t="shared" si="0"/>
        <v>26</v>
      </c>
      <c r="J46" s="36"/>
    </row>
    <row r="47" spans="1:10" ht="21">
      <c r="A47" s="5" t="s">
        <v>40</v>
      </c>
      <c r="B47" s="31"/>
      <c r="C47" s="67"/>
      <c r="D47" s="32">
        <f>(3+3+2+5+8)</f>
        <v>21</v>
      </c>
      <c r="E47" s="33"/>
      <c r="F47" s="33"/>
      <c r="G47" s="34"/>
      <c r="H47" s="34"/>
      <c r="I47" s="35">
        <f t="shared" si="0"/>
        <v>21</v>
      </c>
      <c r="J47" s="36"/>
    </row>
    <row r="48" spans="1:10" ht="21">
      <c r="A48" s="5" t="s">
        <v>42</v>
      </c>
      <c r="B48" s="37"/>
      <c r="C48" s="65"/>
      <c r="D48" s="32">
        <f>(6+1+4+5+1)</f>
        <v>17</v>
      </c>
      <c r="E48" s="33"/>
      <c r="F48" s="33"/>
      <c r="G48" s="34"/>
      <c r="H48" s="34"/>
      <c r="I48" s="35">
        <f t="shared" si="0"/>
        <v>17</v>
      </c>
      <c r="J48" s="36"/>
    </row>
    <row r="49" spans="1:10" ht="21">
      <c r="A49" s="5" t="s">
        <v>36</v>
      </c>
      <c r="B49" s="37"/>
      <c r="C49" s="73"/>
      <c r="D49" s="32">
        <f>(2+2+6+3+2)</f>
        <v>15</v>
      </c>
      <c r="E49" s="33"/>
      <c r="F49" s="33"/>
      <c r="G49" s="34"/>
      <c r="H49" s="34"/>
      <c r="I49" s="35">
        <f t="shared" si="0"/>
        <v>15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0">
      <selection activeCell="A44" sqref="A44:I49"/>
    </sheetView>
  </sheetViews>
  <sheetFormatPr defaultColWidth="11.375" defaultRowHeight="12.75"/>
  <cols>
    <col min="1" max="1" width="11.375" style="10" customWidth="1"/>
    <col min="2" max="2" width="14.50390625" style="11" customWidth="1"/>
    <col min="3" max="3" width="10.25390625" style="11" customWidth="1"/>
    <col min="4" max="4" width="10.37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39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26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45242</v>
      </c>
      <c r="E7" s="12"/>
      <c r="G7" s="12"/>
      <c r="H7" s="12" t="s">
        <v>28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43</v>
      </c>
      <c r="D9" s="20"/>
      <c r="E9" s="21">
        <v>4</v>
      </c>
      <c r="G9" s="3" t="s">
        <v>30</v>
      </c>
      <c r="I9" s="21">
        <v>6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40</v>
      </c>
      <c r="E11" s="21">
        <v>3</v>
      </c>
      <c r="F11" s="21"/>
      <c r="G11" s="3" t="s">
        <v>36</v>
      </c>
      <c r="I11" s="21">
        <v>7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41</v>
      </c>
      <c r="E13" s="21">
        <v>7</v>
      </c>
      <c r="F13" s="21"/>
      <c r="G13" s="3" t="s">
        <v>42</v>
      </c>
      <c r="I13" s="21">
        <v>3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DIAGONAL</v>
      </c>
      <c r="E15" s="21">
        <v>10</v>
      </c>
      <c r="F15" s="21"/>
      <c r="G15" s="19" t="str">
        <f>G11</f>
        <v>TOMAHAWK A</v>
      </c>
      <c r="I15" s="21">
        <v>0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MEDITERRÀNIA A</v>
      </c>
      <c r="E17" s="21">
        <v>4</v>
      </c>
      <c r="F17" s="21"/>
      <c r="G17" s="19" t="str">
        <f>G13</f>
        <v>SWEETRADE</v>
      </c>
      <c r="I17" s="21">
        <v>6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COMARCAL A</v>
      </c>
      <c r="E19" s="21">
        <v>10</v>
      </c>
      <c r="F19" s="21"/>
      <c r="G19" s="19" t="str">
        <f>C11</f>
        <v>LES GAVARRES</v>
      </c>
      <c r="I19" s="21">
        <v>0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3" t="s">
        <v>40</v>
      </c>
      <c r="E21" s="21">
        <v>0</v>
      </c>
      <c r="F21" s="21"/>
      <c r="G21" s="19" t="str">
        <f>C9</f>
        <v>MEDITERRÀNIA A</v>
      </c>
      <c r="I21" s="21">
        <v>10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COMARCAL A</v>
      </c>
      <c r="E23" s="21">
        <v>1</v>
      </c>
      <c r="F23" s="21"/>
      <c r="G23" s="3" t="s">
        <v>41</v>
      </c>
      <c r="I23" s="21">
        <v>9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3" t="s">
        <v>42</v>
      </c>
      <c r="E25" s="21">
        <v>2</v>
      </c>
      <c r="F25" s="21"/>
      <c r="G25" s="3" t="s">
        <v>78</v>
      </c>
      <c r="I25" s="21">
        <v>8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3" t="s">
        <v>30</v>
      </c>
      <c r="E27" s="21">
        <v>7</v>
      </c>
      <c r="F27" s="21"/>
      <c r="G27" s="3" t="s">
        <v>42</v>
      </c>
      <c r="I27" s="21">
        <v>3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3" t="s">
        <v>36</v>
      </c>
      <c r="E29" s="21">
        <v>0</v>
      </c>
      <c r="F29" s="21"/>
      <c r="G29" s="3" t="s">
        <v>43</v>
      </c>
      <c r="I29" s="21">
        <v>10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3" t="s">
        <v>40</v>
      </c>
      <c r="E31" s="21">
        <v>0</v>
      </c>
      <c r="G31" s="3" t="s">
        <v>41</v>
      </c>
      <c r="I31" s="21">
        <v>10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43</v>
      </c>
      <c r="E33" s="21">
        <v>4</v>
      </c>
      <c r="F33" s="21"/>
      <c r="G33" s="3" t="s">
        <v>41</v>
      </c>
      <c r="I33" s="21">
        <v>6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3" t="s">
        <v>42</v>
      </c>
      <c r="E35" s="21">
        <v>10</v>
      </c>
      <c r="F35" s="21"/>
      <c r="G35" s="3" t="s">
        <v>40</v>
      </c>
      <c r="I35" s="21">
        <v>0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36</v>
      </c>
      <c r="E37" s="21">
        <v>9</v>
      </c>
      <c r="G37" s="3" t="s">
        <v>30</v>
      </c>
      <c r="I37" s="21">
        <v>1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2" customFormat="1" ht="18">
      <c r="A41" s="26"/>
      <c r="B41" s="27" t="s">
        <v>31</v>
      </c>
      <c r="H41" s="14"/>
    </row>
    <row r="43" spans="1:9" s="27" customFormat="1" ht="18">
      <c r="A43" s="28" t="s">
        <v>12</v>
      </c>
      <c r="B43" s="29"/>
      <c r="C43" s="72"/>
      <c r="D43" s="68" t="s">
        <v>20</v>
      </c>
      <c r="E43" s="30" t="s">
        <v>21</v>
      </c>
      <c r="F43" s="30" t="s">
        <v>22</v>
      </c>
      <c r="G43" s="30" t="s">
        <v>23</v>
      </c>
      <c r="H43" s="30" t="s">
        <v>35</v>
      </c>
      <c r="I43" s="30" t="s">
        <v>2</v>
      </c>
    </row>
    <row r="44" spans="1:10" ht="21">
      <c r="A44" s="70" t="s">
        <v>41</v>
      </c>
      <c r="B44" s="71"/>
      <c r="C44" s="69"/>
      <c r="D44" s="32">
        <f>(8+9+8+9+8)</f>
        <v>42</v>
      </c>
      <c r="E44" s="32">
        <f>(7+10+9+10+6)</f>
        <v>42</v>
      </c>
      <c r="F44" s="34"/>
      <c r="G44" s="34"/>
      <c r="H44" s="34"/>
      <c r="I44" s="35">
        <f aca="true" t="shared" si="0" ref="I44:I49">SUM(D44:H44)</f>
        <v>84</v>
      </c>
      <c r="J44" s="14"/>
    </row>
    <row r="45" spans="1:10" ht="21">
      <c r="A45" s="6" t="s">
        <v>43</v>
      </c>
      <c r="B45" s="61"/>
      <c r="C45" s="67"/>
      <c r="D45" s="32">
        <f>(4+7+9+7+2)</f>
        <v>29</v>
      </c>
      <c r="E45" s="32">
        <f>(4+4+10+10+4)</f>
        <v>32</v>
      </c>
      <c r="F45" s="33"/>
      <c r="G45" s="34"/>
      <c r="H45" s="34"/>
      <c r="I45" s="35">
        <f t="shared" si="0"/>
        <v>61</v>
      </c>
      <c r="J45" s="36"/>
    </row>
    <row r="46" spans="1:10" ht="21">
      <c r="A46" s="5" t="s">
        <v>30</v>
      </c>
      <c r="B46" s="31"/>
      <c r="C46" s="67"/>
      <c r="D46" s="32">
        <f>(7+8+1+1+9)</f>
        <v>26</v>
      </c>
      <c r="E46" s="32">
        <f>(6+10+1+7+1)</f>
        <v>25</v>
      </c>
      <c r="F46" s="33"/>
      <c r="G46" s="34"/>
      <c r="H46" s="34"/>
      <c r="I46" s="35">
        <f t="shared" si="0"/>
        <v>51</v>
      </c>
      <c r="J46" s="36"/>
    </row>
    <row r="47" spans="1:10" ht="21">
      <c r="A47" s="5" t="s">
        <v>42</v>
      </c>
      <c r="B47" s="37"/>
      <c r="C47" s="65"/>
      <c r="D47" s="32">
        <f>(6+1+4+5+1)</f>
        <v>17</v>
      </c>
      <c r="E47" s="32">
        <f>(3+6+2+3+10)</f>
        <v>24</v>
      </c>
      <c r="F47" s="33"/>
      <c r="G47" s="34"/>
      <c r="H47" s="34"/>
      <c r="I47" s="35">
        <f t="shared" si="0"/>
        <v>41</v>
      </c>
      <c r="J47" s="36"/>
    </row>
    <row r="48" spans="1:10" ht="21">
      <c r="A48" s="5" t="s">
        <v>36</v>
      </c>
      <c r="B48" s="37"/>
      <c r="C48" s="65"/>
      <c r="D48" s="32">
        <f>(2+2+6+3+2)</f>
        <v>15</v>
      </c>
      <c r="E48" s="32">
        <f>(7+0+8+0+9)</f>
        <v>24</v>
      </c>
      <c r="F48" s="33"/>
      <c r="G48" s="34"/>
      <c r="H48" s="34"/>
      <c r="I48" s="35">
        <f t="shared" si="0"/>
        <v>39</v>
      </c>
      <c r="J48" s="36"/>
    </row>
    <row r="49" spans="1:10" ht="21">
      <c r="A49" s="5" t="s">
        <v>40</v>
      </c>
      <c r="B49" s="31"/>
      <c r="C49" s="66"/>
      <c r="D49" s="32">
        <f>(3+3+2+5+8)</f>
        <v>21</v>
      </c>
      <c r="E49" s="32">
        <f>(3+0+0+0+0)</f>
        <v>3</v>
      </c>
      <c r="F49" s="33"/>
      <c r="G49" s="34"/>
      <c r="H49" s="34"/>
      <c r="I49" s="35">
        <f t="shared" si="0"/>
        <v>24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="75" zoomScaleNormal="75" zoomScalePageLayoutView="0" workbookViewId="0" topLeftCell="A25">
      <selection activeCell="A44" sqref="A44:I49"/>
    </sheetView>
  </sheetViews>
  <sheetFormatPr defaultColWidth="11.375" defaultRowHeight="12.75"/>
  <cols>
    <col min="1" max="1" width="11.375" style="10" customWidth="1"/>
    <col min="2" max="2" width="16.50390625" style="11" customWidth="1"/>
    <col min="3" max="3" width="8.375" style="11" customWidth="1"/>
    <col min="4" max="4" width="12.50390625" style="11" customWidth="1"/>
    <col min="5" max="5" width="12.25390625" style="11" customWidth="1"/>
    <col min="6" max="6" width="10.00390625" style="11" customWidth="1"/>
    <col min="7" max="7" width="13.625" style="11" customWidth="1"/>
    <col min="8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39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26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45277</v>
      </c>
      <c r="E7" s="12"/>
      <c r="G7" s="12"/>
      <c r="H7" s="12" t="s">
        <v>27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41</v>
      </c>
      <c r="D9" s="20"/>
      <c r="E9" s="21">
        <v>10</v>
      </c>
      <c r="G9" s="3" t="s">
        <v>36</v>
      </c>
      <c r="H9" s="21">
        <v>0</v>
      </c>
      <c r="I9" s="21"/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2"/>
      <c r="I10" s="22"/>
      <c r="J10" s="20"/>
      <c r="K10" s="20"/>
    </row>
    <row r="11" spans="1:11" s="19" customFormat="1" ht="15.75" customHeight="1">
      <c r="A11" s="18"/>
      <c r="C11" s="3" t="s">
        <v>43</v>
      </c>
      <c r="E11" s="21">
        <v>8</v>
      </c>
      <c r="F11" s="21"/>
      <c r="G11" s="3" t="s">
        <v>30</v>
      </c>
      <c r="H11" s="21">
        <v>2</v>
      </c>
      <c r="I11" s="21"/>
      <c r="J11" s="22"/>
      <c r="K11" s="22"/>
    </row>
    <row r="12" spans="1:11" s="19" customFormat="1" ht="15.75" customHeight="1">
      <c r="A12" s="18"/>
      <c r="E12" s="21"/>
      <c r="F12" s="21"/>
      <c r="H12" s="21"/>
      <c r="I12" s="21"/>
      <c r="K12" s="21"/>
    </row>
    <row r="13" spans="1:11" s="19" customFormat="1" ht="15.75" customHeight="1">
      <c r="A13" s="18"/>
      <c r="C13" s="3" t="s">
        <v>40</v>
      </c>
      <c r="E13" s="21">
        <v>2</v>
      </c>
      <c r="F13" s="21"/>
      <c r="G13" s="3" t="s">
        <v>90</v>
      </c>
      <c r="H13" s="21">
        <v>8</v>
      </c>
      <c r="I13" s="21"/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5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LES GAVARRES</v>
      </c>
      <c r="E15" s="21">
        <v>2</v>
      </c>
      <c r="F15" s="21"/>
      <c r="G15" s="19" t="str">
        <f>G11</f>
        <v>COMARCAL A</v>
      </c>
      <c r="H15" s="21">
        <v>8</v>
      </c>
      <c r="I15" s="21"/>
      <c r="J15" s="21"/>
      <c r="K15" s="21"/>
    </row>
    <row r="16" spans="1:11" s="19" customFormat="1" ht="15.75" customHeight="1">
      <c r="A16" s="18"/>
      <c r="E16" s="21"/>
      <c r="F16" s="21"/>
      <c r="H16" s="21"/>
      <c r="I16" s="21"/>
      <c r="J16" s="21"/>
      <c r="K16" s="21"/>
    </row>
    <row r="17" spans="1:11" s="19" customFormat="1" ht="15.75" customHeight="1">
      <c r="A17" s="18"/>
      <c r="C17" s="19" t="str">
        <f>C9</f>
        <v>DIAGONAL</v>
      </c>
      <c r="E17" s="21">
        <v>8</v>
      </c>
      <c r="F17" s="21"/>
      <c r="G17" s="19" t="str">
        <f>G13</f>
        <v>SWEETRADE </v>
      </c>
      <c r="H17" s="21">
        <v>2</v>
      </c>
      <c r="I17" s="21"/>
      <c r="J17" s="21"/>
      <c r="K17" s="21"/>
    </row>
    <row r="18" spans="1:11" s="19" customFormat="1" ht="15.75" customHeight="1">
      <c r="A18" s="18"/>
      <c r="E18" s="21"/>
      <c r="F18" s="21"/>
      <c r="H18" s="21"/>
      <c r="I18" s="21"/>
      <c r="J18" s="21"/>
      <c r="K18" s="21"/>
    </row>
    <row r="19" spans="1:11" s="19" customFormat="1" ht="15.75" customHeight="1">
      <c r="A19" s="18"/>
      <c r="C19" s="19" t="str">
        <f>G9</f>
        <v>TOMAHAWK A</v>
      </c>
      <c r="E19" s="21">
        <v>3</v>
      </c>
      <c r="F19" s="21"/>
      <c r="G19" s="19" t="str">
        <f>C11</f>
        <v>MEDITERRÀNIA A</v>
      </c>
      <c r="H19" s="21">
        <v>7</v>
      </c>
      <c r="I19" s="21"/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5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MEDITERRÀNIA A</v>
      </c>
      <c r="E21" s="21">
        <v>2</v>
      </c>
      <c r="F21" s="21"/>
      <c r="G21" s="19" t="str">
        <f>C9</f>
        <v>DIAGONAL</v>
      </c>
      <c r="H21" s="21">
        <v>8</v>
      </c>
      <c r="I21" s="21"/>
      <c r="J21" s="21"/>
      <c r="K21" s="21"/>
    </row>
    <row r="22" spans="1:11" s="19" customFormat="1" ht="15.75" customHeight="1">
      <c r="A22" s="18"/>
      <c r="E22" s="21"/>
      <c r="F22" s="21"/>
      <c r="H22" s="21"/>
      <c r="I22" s="21"/>
      <c r="J22" s="21"/>
      <c r="K22" s="21"/>
    </row>
    <row r="23" spans="1:11" s="19" customFormat="1" ht="15.75" customHeight="1">
      <c r="A23" s="18"/>
      <c r="C23" s="19" t="str">
        <f>G9</f>
        <v>TOMAHAWK A</v>
      </c>
      <c r="E23" s="21">
        <v>10</v>
      </c>
      <c r="F23" s="21"/>
      <c r="G23" s="19" t="str">
        <f>C13</f>
        <v>LES GAVARRES</v>
      </c>
      <c r="H23" s="21">
        <v>0</v>
      </c>
      <c r="I23" s="21"/>
      <c r="J23" s="21"/>
      <c r="K23" s="21"/>
    </row>
    <row r="24" spans="1:11" s="19" customFormat="1" ht="15.75" customHeight="1">
      <c r="A24" s="18"/>
      <c r="E24" s="21"/>
      <c r="F24" s="21"/>
      <c r="H24" s="21"/>
      <c r="I24" s="21"/>
      <c r="J24" s="21"/>
      <c r="K24" s="21"/>
    </row>
    <row r="25" spans="1:11" s="19" customFormat="1" ht="15.75" customHeight="1">
      <c r="A25" s="18"/>
      <c r="C25" s="19" t="str">
        <f>G13</f>
        <v>SWEETRADE </v>
      </c>
      <c r="E25" s="21">
        <v>7</v>
      </c>
      <c r="F25" s="21"/>
      <c r="G25" s="19" t="str">
        <f>G11</f>
        <v>COMARCAL A</v>
      </c>
      <c r="H25" s="21">
        <v>3</v>
      </c>
      <c r="I25" s="21"/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5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TOMAHAWK A</v>
      </c>
      <c r="E27" s="21">
        <v>3</v>
      </c>
      <c r="F27" s="21"/>
      <c r="G27" s="19" t="str">
        <f>G13</f>
        <v>SWEETRADE </v>
      </c>
      <c r="H27" s="21">
        <v>7</v>
      </c>
      <c r="I27" s="21"/>
      <c r="J27" s="21"/>
      <c r="K27" s="21"/>
    </row>
    <row r="28" spans="1:9" s="19" customFormat="1" ht="15.75" customHeight="1">
      <c r="A28" s="18"/>
      <c r="E28" s="21"/>
      <c r="H28" s="21"/>
      <c r="I28" s="21"/>
    </row>
    <row r="29" spans="1:11" s="19" customFormat="1" ht="15.75" customHeight="1">
      <c r="A29" s="18"/>
      <c r="C29" s="19" t="str">
        <f>G11</f>
        <v>COMARCAL A</v>
      </c>
      <c r="E29" s="21">
        <v>2</v>
      </c>
      <c r="F29" s="21"/>
      <c r="G29" s="19" t="str">
        <f>C9</f>
        <v>DIAGONAL</v>
      </c>
      <c r="H29" s="21">
        <v>8</v>
      </c>
      <c r="I29" s="21"/>
      <c r="J29" s="21"/>
      <c r="K29" s="21"/>
    </row>
    <row r="30" spans="1:9" s="19" customFormat="1" ht="15.75" customHeight="1">
      <c r="A30" s="18"/>
      <c r="E30" s="21"/>
      <c r="H30" s="21"/>
      <c r="I30" s="21"/>
    </row>
    <row r="31" spans="1:9" s="19" customFormat="1" ht="15.75" customHeight="1">
      <c r="A31" s="18"/>
      <c r="C31" s="19" t="str">
        <f>C11</f>
        <v>MEDITERRÀNIA A</v>
      </c>
      <c r="E31" s="21">
        <v>10</v>
      </c>
      <c r="G31" s="19" t="str">
        <f>C13</f>
        <v>LES GAVARRES</v>
      </c>
      <c r="H31" s="21">
        <v>0</v>
      </c>
      <c r="I31" s="21"/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5"/>
      <c r="I32" s="25"/>
    </row>
    <row r="33" spans="1:9" s="19" customFormat="1" ht="15.75" customHeight="1">
      <c r="A33" s="2" t="s">
        <v>25</v>
      </c>
      <c r="C33" s="3" t="s">
        <v>41</v>
      </c>
      <c r="E33" s="21">
        <v>8</v>
      </c>
      <c r="F33" s="21"/>
      <c r="G33" s="3" t="s">
        <v>40</v>
      </c>
      <c r="H33" s="21">
        <v>2</v>
      </c>
      <c r="I33" s="21"/>
    </row>
    <row r="34" spans="1:9" s="19" customFormat="1" ht="15.75" customHeight="1">
      <c r="A34" s="18"/>
      <c r="E34" s="21"/>
      <c r="H34" s="21"/>
      <c r="I34" s="21"/>
    </row>
    <row r="35" spans="1:9" s="19" customFormat="1" ht="15.75" customHeight="1">
      <c r="A35" s="18"/>
      <c r="C35" s="19" t="str">
        <f>G17</f>
        <v>SWEETRADE </v>
      </c>
      <c r="E35" s="21">
        <v>8</v>
      </c>
      <c r="F35" s="21"/>
      <c r="G35" s="3" t="s">
        <v>43</v>
      </c>
      <c r="H35" s="21">
        <v>2</v>
      </c>
      <c r="I35" s="21"/>
    </row>
    <row r="36" spans="1:9" s="19" customFormat="1" ht="15.75" customHeight="1">
      <c r="A36" s="18"/>
      <c r="E36" s="21"/>
      <c r="H36" s="21"/>
      <c r="I36" s="21"/>
    </row>
    <row r="37" spans="1:9" s="19" customFormat="1" ht="15.75" customHeight="1">
      <c r="A37" s="18"/>
      <c r="C37" s="3" t="s">
        <v>30</v>
      </c>
      <c r="E37" s="21">
        <v>3</v>
      </c>
      <c r="G37" s="19" t="str">
        <f>C19</f>
        <v>TOMAHAWK A</v>
      </c>
      <c r="H37" s="21">
        <v>7</v>
      </c>
      <c r="I37" s="21"/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5"/>
      <c r="I38" s="25"/>
    </row>
    <row r="39" spans="1:9" s="19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2" customFormat="1" ht="18">
      <c r="A41" s="26"/>
      <c r="B41" s="27" t="s">
        <v>32</v>
      </c>
      <c r="H41" s="14"/>
    </row>
    <row r="43" spans="1:9" s="27" customFormat="1" ht="18">
      <c r="A43" s="28" t="s">
        <v>12</v>
      </c>
      <c r="B43" s="29"/>
      <c r="C43" s="72"/>
      <c r="D43" s="68" t="s">
        <v>20</v>
      </c>
      <c r="E43" s="30" t="s">
        <v>21</v>
      </c>
      <c r="F43" s="30" t="s">
        <v>22</v>
      </c>
      <c r="G43" s="30" t="s">
        <v>23</v>
      </c>
      <c r="H43" s="30" t="s">
        <v>35</v>
      </c>
      <c r="I43" s="30" t="s">
        <v>2</v>
      </c>
    </row>
    <row r="44" spans="1:10" ht="21">
      <c r="A44" s="70" t="s">
        <v>41</v>
      </c>
      <c r="B44" s="71"/>
      <c r="C44" s="69"/>
      <c r="D44" s="32">
        <f>(8+9+8+9+8)</f>
        <v>42</v>
      </c>
      <c r="E44" s="32">
        <f>(7+10+9+10+6)</f>
        <v>42</v>
      </c>
      <c r="F44" s="32">
        <f>(10+8+8+8+8)</f>
        <v>42</v>
      </c>
      <c r="G44" s="34"/>
      <c r="H44" s="34"/>
      <c r="I44" s="35">
        <f aca="true" t="shared" si="0" ref="I44:I49">SUM(D44:H44)</f>
        <v>126</v>
      </c>
      <c r="J44" s="14"/>
    </row>
    <row r="45" spans="1:10" ht="21">
      <c r="A45" s="6" t="s">
        <v>43</v>
      </c>
      <c r="B45" s="61"/>
      <c r="C45" s="67"/>
      <c r="D45" s="32">
        <f>(4+7+9+7+2)</f>
        <v>29</v>
      </c>
      <c r="E45" s="32">
        <f>(4+4+10+10+4)</f>
        <v>32</v>
      </c>
      <c r="F45" s="32">
        <f>(8+7+2+10+2)</f>
        <v>29</v>
      </c>
      <c r="G45" s="34"/>
      <c r="H45" s="34"/>
      <c r="I45" s="35">
        <f t="shared" si="0"/>
        <v>90</v>
      </c>
      <c r="J45" s="36"/>
    </row>
    <row r="46" spans="1:10" ht="21">
      <c r="A46" s="5" t="s">
        <v>42</v>
      </c>
      <c r="B46" s="37"/>
      <c r="C46" s="65"/>
      <c r="D46" s="32">
        <f>(6+1+4+5+1)</f>
        <v>17</v>
      </c>
      <c r="E46" s="32">
        <f>(3+6+2+3+10)</f>
        <v>24</v>
      </c>
      <c r="F46" s="32">
        <f>(8+2+7+7+8)</f>
        <v>32</v>
      </c>
      <c r="G46" s="34"/>
      <c r="H46" s="34"/>
      <c r="I46" s="35">
        <f t="shared" si="0"/>
        <v>73</v>
      </c>
      <c r="J46" s="36"/>
    </row>
    <row r="47" spans="1:10" ht="21">
      <c r="A47" s="5" t="s">
        <v>30</v>
      </c>
      <c r="B47" s="31"/>
      <c r="C47" s="67"/>
      <c r="D47" s="32">
        <f>(7+8+1+1+9)</f>
        <v>26</v>
      </c>
      <c r="E47" s="32">
        <f>(6+10+1+7+1)</f>
        <v>25</v>
      </c>
      <c r="F47" s="32">
        <f>(2+8+3+2+3)</f>
        <v>18</v>
      </c>
      <c r="G47" s="34"/>
      <c r="H47" s="34"/>
      <c r="I47" s="35">
        <f t="shared" si="0"/>
        <v>69</v>
      </c>
      <c r="J47" s="36"/>
    </row>
    <row r="48" spans="1:10" ht="21">
      <c r="A48" s="5" t="s">
        <v>36</v>
      </c>
      <c r="B48" s="37"/>
      <c r="C48" s="65"/>
      <c r="D48" s="32">
        <f>(2+2+6+3+2)</f>
        <v>15</v>
      </c>
      <c r="E48" s="32">
        <f>(7+0+8+0+9)</f>
        <v>24</v>
      </c>
      <c r="F48" s="32">
        <f>(0+3+10+3+7)</f>
        <v>23</v>
      </c>
      <c r="G48" s="34"/>
      <c r="H48" s="34"/>
      <c r="I48" s="35">
        <f t="shared" si="0"/>
        <v>62</v>
      </c>
      <c r="J48" s="36"/>
    </row>
    <row r="49" spans="1:10" ht="21">
      <c r="A49" s="5" t="s">
        <v>40</v>
      </c>
      <c r="B49" s="31"/>
      <c r="C49" s="66"/>
      <c r="D49" s="32">
        <f>(3+3+2+5+8)</f>
        <v>21</v>
      </c>
      <c r="E49" s="32">
        <f>(3+0+0+0+0)</f>
        <v>3</v>
      </c>
      <c r="F49" s="32">
        <f>(2+2+0+0+2)</f>
        <v>6</v>
      </c>
      <c r="G49" s="34"/>
      <c r="H49" s="34"/>
      <c r="I49" s="35">
        <f t="shared" si="0"/>
        <v>30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="74" zoomScaleNormal="74" zoomScalePageLayoutView="0" workbookViewId="0" topLeftCell="A18">
      <selection activeCell="A44" sqref="A44:I49"/>
    </sheetView>
  </sheetViews>
  <sheetFormatPr defaultColWidth="11.375" defaultRowHeight="12.75"/>
  <cols>
    <col min="1" max="1" width="11.375" style="10" customWidth="1"/>
    <col min="2" max="2" width="15.125" style="11" customWidth="1"/>
    <col min="3" max="3" width="11.875" style="11" customWidth="1"/>
    <col min="4" max="4" width="11.12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39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26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45333</v>
      </c>
      <c r="E7" s="12"/>
      <c r="G7" s="12"/>
      <c r="H7" s="12" t="s">
        <v>29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36</v>
      </c>
      <c r="D9" s="20"/>
      <c r="E9" s="21">
        <v>2</v>
      </c>
      <c r="G9" s="3" t="s">
        <v>41</v>
      </c>
      <c r="I9" s="21">
        <v>8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43</v>
      </c>
      <c r="E11" s="21">
        <v>10</v>
      </c>
      <c r="F11" s="21"/>
      <c r="G11" s="3" t="s">
        <v>94</v>
      </c>
      <c r="I11" s="21">
        <v>0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30</v>
      </c>
      <c r="E13" s="21">
        <v>2</v>
      </c>
      <c r="F13" s="21"/>
      <c r="G13" s="3" t="s">
        <v>90</v>
      </c>
      <c r="I13" s="21">
        <v>8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COMARCAL A</v>
      </c>
      <c r="E15" s="21">
        <v>5</v>
      </c>
      <c r="F15" s="21"/>
      <c r="G15" s="19" t="str">
        <f>G11</f>
        <v>LES GAVARRES </v>
      </c>
      <c r="I15" s="21">
        <v>5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TOMAHAWK A</v>
      </c>
      <c r="E17" s="21">
        <v>1</v>
      </c>
      <c r="F17" s="21"/>
      <c r="G17" s="19" t="str">
        <f>G13</f>
        <v>SWEETRADE </v>
      </c>
      <c r="I17" s="21">
        <v>9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DIAGONAL</v>
      </c>
      <c r="E19" s="21">
        <v>8</v>
      </c>
      <c r="F19" s="21"/>
      <c r="G19" s="19" t="str">
        <f>C11</f>
        <v>MEDITERRÀNIA A</v>
      </c>
      <c r="I19" s="21">
        <v>2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MEDITERRÀNIA A</v>
      </c>
      <c r="E21" s="21">
        <v>4</v>
      </c>
      <c r="F21" s="21"/>
      <c r="G21" s="19" t="str">
        <f>C9</f>
        <v>TOMAHAWK A</v>
      </c>
      <c r="I21" s="21">
        <v>6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DIAGONAL</v>
      </c>
      <c r="E23" s="21">
        <v>10</v>
      </c>
      <c r="F23" s="21"/>
      <c r="G23" s="19" t="str">
        <f>C13</f>
        <v>COMARCAL A</v>
      </c>
      <c r="I23" s="21">
        <v>0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SWEETRADE </v>
      </c>
      <c r="E25" s="21">
        <v>8</v>
      </c>
      <c r="F25" s="21"/>
      <c r="G25" s="19" t="str">
        <f>G11</f>
        <v>LES GAVARRES </v>
      </c>
      <c r="I25" s="21">
        <v>2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DIAGONAL</v>
      </c>
      <c r="E27" s="21">
        <v>7</v>
      </c>
      <c r="F27" s="21"/>
      <c r="G27" s="19" t="str">
        <f>G13</f>
        <v>SWEETRADE </v>
      </c>
      <c r="I27" s="21">
        <v>3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LES GAVARRES </v>
      </c>
      <c r="E29" s="21">
        <v>3</v>
      </c>
      <c r="F29" s="21"/>
      <c r="G29" s="19" t="str">
        <f>C9</f>
        <v>TOMAHAWK A</v>
      </c>
      <c r="I29" s="21">
        <v>7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MEDITERRÀNIA A</v>
      </c>
      <c r="E31" s="21">
        <v>2</v>
      </c>
      <c r="G31" s="19" t="str">
        <f>C13</f>
        <v>COMARCAL A</v>
      </c>
      <c r="I31" s="21">
        <v>8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36</v>
      </c>
      <c r="E33" s="21">
        <v>3</v>
      </c>
      <c r="F33" s="21"/>
      <c r="G33" s="3" t="s">
        <v>95</v>
      </c>
      <c r="I33" s="21">
        <v>7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SWEETRADE </v>
      </c>
      <c r="E35" s="21">
        <v>7</v>
      </c>
      <c r="F35" s="21"/>
      <c r="G35" s="3" t="s">
        <v>43</v>
      </c>
      <c r="I35" s="21">
        <v>3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94</v>
      </c>
      <c r="E37" s="21">
        <v>1</v>
      </c>
      <c r="G37" s="19" t="str">
        <f>C19</f>
        <v>DIAGONAL</v>
      </c>
      <c r="I37" s="21">
        <v>9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2" customFormat="1" ht="18">
      <c r="A41" s="26"/>
      <c r="B41" s="27" t="s">
        <v>33</v>
      </c>
      <c r="H41" s="14"/>
    </row>
    <row r="43" spans="1:9" s="27" customFormat="1" ht="18">
      <c r="A43" s="28" t="s">
        <v>12</v>
      </c>
      <c r="B43" s="29"/>
      <c r="C43" s="64"/>
      <c r="D43" s="64" t="s">
        <v>20</v>
      </c>
      <c r="E43" s="30" t="s">
        <v>21</v>
      </c>
      <c r="F43" s="30" t="s">
        <v>22</v>
      </c>
      <c r="G43" s="30" t="s">
        <v>23</v>
      </c>
      <c r="H43" s="30" t="s">
        <v>35</v>
      </c>
      <c r="I43" s="30" t="s">
        <v>2</v>
      </c>
    </row>
    <row r="44" spans="1:10" ht="21">
      <c r="A44" s="70" t="s">
        <v>41</v>
      </c>
      <c r="B44" s="71"/>
      <c r="C44" s="69"/>
      <c r="D44" s="32">
        <f>(8+9+8+9+8)</f>
        <v>42</v>
      </c>
      <c r="E44" s="32">
        <f>(7+10+9+10+6)</f>
        <v>42</v>
      </c>
      <c r="F44" s="32">
        <f>(10+8+8+8+8)</f>
        <v>42</v>
      </c>
      <c r="G44" s="32">
        <f>(8+8+10+7+9)</f>
        <v>42</v>
      </c>
      <c r="H44" s="34"/>
      <c r="I44" s="35">
        <f aca="true" t="shared" si="0" ref="I44:I49">SUM(D44:H44)</f>
        <v>168</v>
      </c>
      <c r="J44" s="14"/>
    </row>
    <row r="45" spans="1:10" ht="21">
      <c r="A45" s="6" t="s">
        <v>43</v>
      </c>
      <c r="B45" s="61"/>
      <c r="C45" s="67"/>
      <c r="D45" s="32">
        <f>(4+7+9+7+2)</f>
        <v>29</v>
      </c>
      <c r="E45" s="32">
        <f>(4+4+10+10+4)</f>
        <v>32</v>
      </c>
      <c r="F45" s="32">
        <f>(8+7+2+10+2)</f>
        <v>29</v>
      </c>
      <c r="G45" s="32">
        <f>(10+2+4+2+3)</f>
        <v>21</v>
      </c>
      <c r="H45" s="34"/>
      <c r="I45" s="35">
        <f t="shared" si="0"/>
        <v>111</v>
      </c>
      <c r="J45" s="36"/>
    </row>
    <row r="46" spans="1:10" ht="21">
      <c r="A46" s="5" t="s">
        <v>42</v>
      </c>
      <c r="B46" s="37"/>
      <c r="C46" s="65"/>
      <c r="D46" s="32">
        <f>(6+1+4+5+1)</f>
        <v>17</v>
      </c>
      <c r="E46" s="32">
        <f>(3+6+2+3+10)</f>
        <v>24</v>
      </c>
      <c r="F46" s="32">
        <f>(8+2+7+7+8)</f>
        <v>32</v>
      </c>
      <c r="G46" s="32">
        <f>(8+9+8+3+7)</f>
        <v>35</v>
      </c>
      <c r="H46" s="34"/>
      <c r="I46" s="35">
        <f t="shared" si="0"/>
        <v>108</v>
      </c>
      <c r="J46" s="36"/>
    </row>
    <row r="47" spans="1:10" ht="21">
      <c r="A47" s="5" t="s">
        <v>30</v>
      </c>
      <c r="B47" s="31"/>
      <c r="C47" s="67"/>
      <c r="D47" s="32">
        <f>(7+8+1+1+9)</f>
        <v>26</v>
      </c>
      <c r="E47" s="32">
        <f>(6+10+1+7+1)</f>
        <v>25</v>
      </c>
      <c r="F47" s="32">
        <f>(2+8+3+2+3)</f>
        <v>18</v>
      </c>
      <c r="G47" s="32">
        <f>(2+5+0+8+7)</f>
        <v>22</v>
      </c>
      <c r="H47" s="34"/>
      <c r="I47" s="35">
        <f t="shared" si="0"/>
        <v>91</v>
      </c>
      <c r="J47" s="36"/>
    </row>
    <row r="48" spans="1:10" ht="21">
      <c r="A48" s="5" t="s">
        <v>36</v>
      </c>
      <c r="B48" s="37"/>
      <c r="C48" s="65"/>
      <c r="D48" s="32">
        <f>(2+2+6+3+2)</f>
        <v>15</v>
      </c>
      <c r="E48" s="32">
        <f>(7+0+8+0+9)</f>
        <v>24</v>
      </c>
      <c r="F48" s="32">
        <f>(0+3+10+3+7)</f>
        <v>23</v>
      </c>
      <c r="G48" s="32">
        <f>(2+1+6+7+3)</f>
        <v>19</v>
      </c>
      <c r="H48" s="34"/>
      <c r="I48" s="35">
        <f t="shared" si="0"/>
        <v>81</v>
      </c>
      <c r="J48" s="36"/>
    </row>
    <row r="49" spans="1:10" ht="21">
      <c r="A49" s="5" t="s">
        <v>40</v>
      </c>
      <c r="B49" s="31"/>
      <c r="C49" s="66"/>
      <c r="D49" s="32">
        <f>(3+3+2+5+8)</f>
        <v>21</v>
      </c>
      <c r="E49" s="32">
        <f>(3+0+0+0+0)</f>
        <v>3</v>
      </c>
      <c r="F49" s="32">
        <f>(2+2+0+0+2)</f>
        <v>6</v>
      </c>
      <c r="G49" s="32">
        <f>(0+5+2+3+1)</f>
        <v>11</v>
      </c>
      <c r="H49" s="34"/>
      <c r="I49" s="35">
        <f t="shared" si="0"/>
        <v>41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7" right="0.7" top="0.75" bottom="0.75" header="0.3" footer="0.3"/>
  <pageSetup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28">
      <selection activeCell="C52" sqref="C52"/>
    </sheetView>
  </sheetViews>
  <sheetFormatPr defaultColWidth="11.375" defaultRowHeight="12.75"/>
  <cols>
    <col min="1" max="1" width="11.375" style="10" customWidth="1"/>
    <col min="2" max="2" width="18.375" style="11" customWidth="1"/>
    <col min="3" max="3" width="10.50390625" style="11" customWidth="1"/>
    <col min="4" max="4" width="11.625" style="11" customWidth="1"/>
    <col min="5" max="10" width="11.375" style="11" customWidth="1"/>
    <col min="11" max="11" width="9.625" style="11" customWidth="1"/>
    <col min="12" max="16384" width="11.375" style="11" customWidth="1"/>
  </cols>
  <sheetData>
    <row r="1" spans="1:11" s="8" customFormat="1" ht="21">
      <c r="A1" s="7"/>
      <c r="D1" s="9" t="s">
        <v>5</v>
      </c>
      <c r="E1" s="9"/>
      <c r="F1" s="9"/>
      <c r="G1" s="9"/>
      <c r="H1" s="9"/>
      <c r="I1" s="9"/>
      <c r="J1" s="9"/>
      <c r="K1" s="9"/>
    </row>
    <row r="2" spans="1:11" s="8" customFormat="1" ht="21">
      <c r="A2" s="7"/>
      <c r="D2" s="9"/>
      <c r="E2" s="9"/>
      <c r="F2" s="9"/>
      <c r="G2" s="9"/>
      <c r="H2" s="9"/>
      <c r="I2" s="9"/>
      <c r="J2" s="9"/>
      <c r="K2" s="9"/>
    </row>
    <row r="3" spans="1:11" s="8" customFormat="1" ht="21">
      <c r="A3" s="7"/>
      <c r="D3" s="1" t="s">
        <v>39</v>
      </c>
      <c r="E3" s="9"/>
      <c r="F3" s="9"/>
      <c r="G3" s="9"/>
      <c r="H3" s="9"/>
      <c r="I3" s="9"/>
      <c r="J3" s="9"/>
      <c r="K3" s="9"/>
    </row>
    <row r="4" spans="4:11" ht="15">
      <c r="D4" s="12"/>
      <c r="E4" s="12"/>
      <c r="F4" s="12"/>
      <c r="G4" s="12"/>
      <c r="H4" s="12"/>
      <c r="I4" s="12"/>
      <c r="J4" s="12"/>
      <c r="K4" s="12"/>
    </row>
    <row r="5" spans="4:11" ht="21">
      <c r="D5" s="1" t="s">
        <v>26</v>
      </c>
      <c r="E5" s="12"/>
      <c r="F5" s="12"/>
      <c r="G5" s="12"/>
      <c r="H5" s="12"/>
      <c r="I5" s="12"/>
      <c r="J5" s="12"/>
      <c r="K5" s="12"/>
    </row>
    <row r="6" spans="3:11" ht="21">
      <c r="C6" s="9"/>
      <c r="D6" s="12"/>
      <c r="E6" s="12"/>
      <c r="F6" s="12"/>
      <c r="G6" s="12"/>
      <c r="H6" s="12"/>
      <c r="I6" s="12"/>
      <c r="J6" s="12"/>
      <c r="K6" s="12"/>
    </row>
    <row r="7" spans="3:11" ht="15">
      <c r="C7" s="12" t="s">
        <v>3</v>
      </c>
      <c r="D7" s="13">
        <v>45361</v>
      </c>
      <c r="E7" s="12"/>
      <c r="G7" s="12"/>
      <c r="H7" s="12" t="s">
        <v>37</v>
      </c>
      <c r="I7" s="14"/>
      <c r="J7" s="12"/>
      <c r="K7" s="12"/>
    </row>
    <row r="8" spans="1:11" ht="15.75" thickBot="1">
      <c r="A8" s="15"/>
      <c r="B8" s="16"/>
      <c r="C8" s="17"/>
      <c r="D8" s="17"/>
      <c r="E8" s="17"/>
      <c r="F8" s="17"/>
      <c r="G8" s="17"/>
      <c r="H8" s="17"/>
      <c r="I8" s="17"/>
      <c r="J8" s="12"/>
      <c r="K8" s="12"/>
    </row>
    <row r="9" spans="1:11" s="19" customFormat="1" ht="15.75" customHeight="1">
      <c r="A9" s="18" t="s">
        <v>7</v>
      </c>
      <c r="C9" s="3" t="s">
        <v>43</v>
      </c>
      <c r="D9" s="20"/>
      <c r="E9" s="21">
        <v>6</v>
      </c>
      <c r="G9" s="3" t="s">
        <v>40</v>
      </c>
      <c r="I9" s="21">
        <v>4</v>
      </c>
      <c r="J9" s="20"/>
      <c r="K9" s="20"/>
    </row>
    <row r="10" spans="1:11" s="19" customFormat="1" ht="15.75" customHeight="1">
      <c r="A10" s="18"/>
      <c r="C10" s="4"/>
      <c r="D10" s="20"/>
      <c r="E10" s="22"/>
      <c r="F10" s="20"/>
      <c r="G10" s="4"/>
      <c r="H10" s="20"/>
      <c r="I10" s="22"/>
      <c r="J10" s="20"/>
      <c r="K10" s="20"/>
    </row>
    <row r="11" spans="1:11" s="19" customFormat="1" ht="15.75" customHeight="1">
      <c r="A11" s="18"/>
      <c r="C11" s="3" t="s">
        <v>90</v>
      </c>
      <c r="E11" s="21">
        <v>1</v>
      </c>
      <c r="F11" s="21"/>
      <c r="G11" s="3" t="s">
        <v>30</v>
      </c>
      <c r="I11" s="21">
        <v>9</v>
      </c>
      <c r="J11" s="22"/>
      <c r="K11" s="22"/>
    </row>
    <row r="12" spans="1:11" s="19" customFormat="1" ht="15.75" customHeight="1">
      <c r="A12" s="18"/>
      <c r="E12" s="21"/>
      <c r="F12" s="21"/>
      <c r="I12" s="21"/>
      <c r="K12" s="21"/>
    </row>
    <row r="13" spans="1:11" s="19" customFormat="1" ht="15.75" customHeight="1">
      <c r="A13" s="18"/>
      <c r="C13" s="3" t="s">
        <v>41</v>
      </c>
      <c r="E13" s="21">
        <v>7</v>
      </c>
      <c r="F13" s="21"/>
      <c r="G13" s="3" t="s">
        <v>36</v>
      </c>
      <c r="I13" s="21">
        <v>3</v>
      </c>
      <c r="J13" s="21"/>
      <c r="K13" s="21"/>
    </row>
    <row r="14" spans="1:11" s="19" customFormat="1" ht="15.75" customHeight="1" thickBot="1">
      <c r="A14" s="23"/>
      <c r="B14" s="24"/>
      <c r="C14" s="24"/>
      <c r="D14" s="24"/>
      <c r="E14" s="25"/>
      <c r="F14" s="25"/>
      <c r="G14" s="24"/>
      <c r="H14" s="24"/>
      <c r="I14" s="25"/>
      <c r="J14" s="21"/>
      <c r="K14" s="21"/>
    </row>
    <row r="15" spans="1:11" s="19" customFormat="1" ht="15.75" customHeight="1">
      <c r="A15" s="18" t="s">
        <v>8</v>
      </c>
      <c r="C15" s="19" t="str">
        <f>C13</f>
        <v>DIAGONAL</v>
      </c>
      <c r="E15" s="21">
        <v>6</v>
      </c>
      <c r="F15" s="21"/>
      <c r="G15" s="19" t="str">
        <f>G11</f>
        <v>COMARCAL A</v>
      </c>
      <c r="I15" s="21">
        <v>4</v>
      </c>
      <c r="J15" s="21"/>
      <c r="K15" s="21"/>
    </row>
    <row r="16" spans="1:11" s="19" customFormat="1" ht="15.75" customHeight="1">
      <c r="A16" s="18"/>
      <c r="E16" s="21"/>
      <c r="F16" s="21"/>
      <c r="I16" s="21"/>
      <c r="J16" s="21"/>
      <c r="K16" s="21"/>
    </row>
    <row r="17" spans="1:11" s="19" customFormat="1" ht="15.75" customHeight="1">
      <c r="A17" s="18"/>
      <c r="C17" s="19" t="str">
        <f>C9</f>
        <v>MEDITERRÀNIA A</v>
      </c>
      <c r="E17" s="21">
        <v>10</v>
      </c>
      <c r="F17" s="21"/>
      <c r="G17" s="19" t="str">
        <f>G13</f>
        <v>TOMAHAWK A</v>
      </c>
      <c r="I17" s="21">
        <v>0</v>
      </c>
      <c r="J17" s="21"/>
      <c r="K17" s="21"/>
    </row>
    <row r="18" spans="1:11" s="19" customFormat="1" ht="15.75" customHeight="1">
      <c r="A18" s="18"/>
      <c r="E18" s="21"/>
      <c r="F18" s="21"/>
      <c r="I18" s="21"/>
      <c r="J18" s="21"/>
      <c r="K18" s="21"/>
    </row>
    <row r="19" spans="1:11" s="19" customFormat="1" ht="15.75" customHeight="1">
      <c r="A19" s="18"/>
      <c r="C19" s="19" t="str">
        <f>G9</f>
        <v>LES GAVARRES</v>
      </c>
      <c r="E19" s="21">
        <v>5</v>
      </c>
      <c r="F19" s="21"/>
      <c r="G19" s="19" t="str">
        <f>C11</f>
        <v>SWEETRADE </v>
      </c>
      <c r="I19" s="21">
        <v>5</v>
      </c>
      <c r="J19" s="21"/>
      <c r="K19" s="21"/>
    </row>
    <row r="20" spans="1:11" s="19" customFormat="1" ht="15.75" customHeight="1" thickBot="1">
      <c r="A20" s="23"/>
      <c r="B20" s="24"/>
      <c r="C20" s="24"/>
      <c r="D20" s="24"/>
      <c r="E20" s="25"/>
      <c r="F20" s="25"/>
      <c r="G20" s="24"/>
      <c r="H20" s="24"/>
      <c r="I20" s="25"/>
      <c r="J20" s="21"/>
      <c r="K20" s="21"/>
    </row>
    <row r="21" spans="1:11" s="19" customFormat="1" ht="15.75" customHeight="1">
      <c r="A21" s="18" t="s">
        <v>9</v>
      </c>
      <c r="C21" s="19" t="str">
        <f>C11</f>
        <v>SWEETRADE </v>
      </c>
      <c r="E21" s="21">
        <v>4</v>
      </c>
      <c r="F21" s="21"/>
      <c r="G21" s="19" t="str">
        <f>C9</f>
        <v>MEDITERRÀNIA A</v>
      </c>
      <c r="I21" s="21">
        <v>6</v>
      </c>
      <c r="J21" s="21"/>
      <c r="K21" s="21"/>
    </row>
    <row r="22" spans="1:11" s="19" customFormat="1" ht="15.75" customHeight="1">
      <c r="A22" s="18"/>
      <c r="E22" s="21"/>
      <c r="F22" s="21"/>
      <c r="I22" s="21"/>
      <c r="J22" s="21"/>
      <c r="K22" s="21"/>
    </row>
    <row r="23" spans="1:11" s="19" customFormat="1" ht="15.75" customHeight="1">
      <c r="A23" s="18"/>
      <c r="C23" s="19" t="str">
        <f>G9</f>
        <v>LES GAVARRES</v>
      </c>
      <c r="E23" s="21">
        <v>3</v>
      </c>
      <c r="F23" s="21"/>
      <c r="G23" s="19" t="str">
        <f>C13</f>
        <v>DIAGONAL</v>
      </c>
      <c r="I23" s="21">
        <v>7</v>
      </c>
      <c r="J23" s="21"/>
      <c r="K23" s="21"/>
    </row>
    <row r="24" spans="1:11" s="19" customFormat="1" ht="15.75" customHeight="1">
      <c r="A24" s="18"/>
      <c r="E24" s="21"/>
      <c r="F24" s="21"/>
      <c r="I24" s="21"/>
      <c r="J24" s="21"/>
      <c r="K24" s="21"/>
    </row>
    <row r="25" spans="1:11" s="19" customFormat="1" ht="15.75" customHeight="1">
      <c r="A25" s="18"/>
      <c r="C25" s="19" t="str">
        <f>G13</f>
        <v>TOMAHAWK A</v>
      </c>
      <c r="E25" s="21">
        <v>6</v>
      </c>
      <c r="F25" s="21"/>
      <c r="G25" s="19" t="str">
        <f>G11</f>
        <v>COMARCAL A</v>
      </c>
      <c r="I25" s="21">
        <v>4</v>
      </c>
      <c r="J25" s="21"/>
      <c r="K25" s="21"/>
    </row>
    <row r="26" spans="1:11" s="19" customFormat="1" ht="15.75" customHeight="1" thickBot="1">
      <c r="A26" s="23"/>
      <c r="B26" s="24"/>
      <c r="C26" s="24"/>
      <c r="D26" s="24"/>
      <c r="E26" s="25"/>
      <c r="F26" s="25"/>
      <c r="G26" s="24"/>
      <c r="H26" s="24"/>
      <c r="I26" s="25"/>
      <c r="J26" s="21"/>
      <c r="K26" s="21"/>
    </row>
    <row r="27" spans="1:11" s="19" customFormat="1" ht="15.75" customHeight="1">
      <c r="A27" s="18" t="s">
        <v>10</v>
      </c>
      <c r="C27" s="19" t="str">
        <f>G9</f>
        <v>LES GAVARRES</v>
      </c>
      <c r="E27" s="21">
        <v>3</v>
      </c>
      <c r="F27" s="21"/>
      <c r="G27" s="19" t="str">
        <f>G13</f>
        <v>TOMAHAWK A</v>
      </c>
      <c r="I27" s="21">
        <v>7</v>
      </c>
      <c r="J27" s="21"/>
      <c r="K27" s="21"/>
    </row>
    <row r="28" spans="1:9" s="19" customFormat="1" ht="15.75" customHeight="1">
      <c r="A28" s="18"/>
      <c r="E28" s="21"/>
      <c r="I28" s="21"/>
    </row>
    <row r="29" spans="1:11" s="19" customFormat="1" ht="15.75" customHeight="1">
      <c r="A29" s="18"/>
      <c r="C29" s="19" t="str">
        <f>G11</f>
        <v>COMARCAL A</v>
      </c>
      <c r="E29" s="21">
        <v>1</v>
      </c>
      <c r="F29" s="21"/>
      <c r="G29" s="19" t="str">
        <f>C9</f>
        <v>MEDITERRÀNIA A</v>
      </c>
      <c r="I29" s="21">
        <v>9</v>
      </c>
      <c r="J29" s="21"/>
      <c r="K29" s="21"/>
    </row>
    <row r="30" spans="1:9" s="19" customFormat="1" ht="15.75" customHeight="1">
      <c r="A30" s="18"/>
      <c r="E30" s="21"/>
      <c r="I30" s="21"/>
    </row>
    <row r="31" spans="1:9" s="19" customFormat="1" ht="15.75" customHeight="1">
      <c r="A31" s="18"/>
      <c r="C31" s="19" t="str">
        <f>C11</f>
        <v>SWEETRADE </v>
      </c>
      <c r="E31" s="21">
        <v>6</v>
      </c>
      <c r="G31" s="19" t="str">
        <f>C13</f>
        <v>DIAGONAL</v>
      </c>
      <c r="I31" s="21">
        <v>4</v>
      </c>
    </row>
    <row r="32" spans="1:9" s="19" customFormat="1" ht="15.75" customHeight="1" thickBot="1">
      <c r="A32" s="23"/>
      <c r="B32" s="24"/>
      <c r="C32" s="24"/>
      <c r="D32" s="24"/>
      <c r="E32" s="25"/>
      <c r="F32" s="24"/>
      <c r="G32" s="24"/>
      <c r="H32" s="24"/>
      <c r="I32" s="25"/>
    </row>
    <row r="33" spans="1:9" s="19" customFormat="1" ht="15.75" customHeight="1">
      <c r="A33" s="2" t="s">
        <v>25</v>
      </c>
      <c r="C33" s="3" t="s">
        <v>43</v>
      </c>
      <c r="E33" s="21">
        <v>6</v>
      </c>
      <c r="F33" s="21"/>
      <c r="G33" s="3" t="s">
        <v>41</v>
      </c>
      <c r="I33" s="21">
        <v>4</v>
      </c>
    </row>
    <row r="34" spans="1:9" s="19" customFormat="1" ht="15.75" customHeight="1">
      <c r="A34" s="18"/>
      <c r="E34" s="21"/>
      <c r="I34" s="21"/>
    </row>
    <row r="35" spans="1:9" s="19" customFormat="1" ht="15.75" customHeight="1">
      <c r="A35" s="18"/>
      <c r="C35" s="19" t="str">
        <f>G17</f>
        <v>TOMAHAWK A</v>
      </c>
      <c r="E35" s="21">
        <v>3</v>
      </c>
      <c r="F35" s="21"/>
      <c r="G35" s="3" t="s">
        <v>90</v>
      </c>
      <c r="I35" s="21">
        <v>7</v>
      </c>
    </row>
    <row r="36" spans="1:9" s="19" customFormat="1" ht="15.75" customHeight="1">
      <c r="A36" s="18"/>
      <c r="E36" s="21"/>
      <c r="I36" s="21"/>
    </row>
    <row r="37" spans="1:9" s="19" customFormat="1" ht="15.75" customHeight="1">
      <c r="A37" s="18"/>
      <c r="C37" s="3" t="s">
        <v>30</v>
      </c>
      <c r="E37" s="21">
        <v>5</v>
      </c>
      <c r="G37" s="19" t="str">
        <f>C19</f>
        <v>LES GAVARRES</v>
      </c>
      <c r="I37" s="21">
        <v>5</v>
      </c>
    </row>
    <row r="38" spans="1:9" s="19" customFormat="1" ht="15.75" customHeight="1" thickBot="1">
      <c r="A38" s="23"/>
      <c r="B38" s="24"/>
      <c r="C38" s="24"/>
      <c r="D38" s="24"/>
      <c r="E38" s="25"/>
      <c r="F38" s="24"/>
      <c r="G38" s="24"/>
      <c r="H38" s="24"/>
      <c r="I38" s="25"/>
    </row>
    <row r="39" spans="1:9" s="19" customFormat="1" ht="15.75" customHeight="1">
      <c r="A39" s="58"/>
      <c r="B39" s="59"/>
      <c r="C39" s="59"/>
      <c r="D39" s="59"/>
      <c r="E39" s="60"/>
      <c r="F39" s="59"/>
      <c r="G39" s="59"/>
      <c r="H39" s="59"/>
      <c r="I39" s="60"/>
    </row>
    <row r="41" spans="1:8" s="12" customFormat="1" ht="18">
      <c r="A41" s="26"/>
      <c r="B41" s="27" t="s">
        <v>38</v>
      </c>
      <c r="H41" s="14"/>
    </row>
    <row r="43" spans="1:9" s="27" customFormat="1" ht="18">
      <c r="A43" s="28" t="s">
        <v>12</v>
      </c>
      <c r="B43" s="29"/>
      <c r="C43" s="64"/>
      <c r="D43" s="64" t="s">
        <v>20</v>
      </c>
      <c r="E43" s="30" t="s">
        <v>21</v>
      </c>
      <c r="F43" s="30" t="s">
        <v>22</v>
      </c>
      <c r="G43" s="30" t="s">
        <v>23</v>
      </c>
      <c r="H43" s="30" t="s">
        <v>35</v>
      </c>
      <c r="I43" s="30" t="s">
        <v>2</v>
      </c>
    </row>
    <row r="44" spans="1:10" ht="21">
      <c r="A44" s="70" t="s">
        <v>41</v>
      </c>
      <c r="B44" s="71"/>
      <c r="C44" s="69"/>
      <c r="D44" s="32">
        <f>(8+9+8+9+8)</f>
        <v>42</v>
      </c>
      <c r="E44" s="32">
        <f>(7+10+9+10+6)</f>
        <v>42</v>
      </c>
      <c r="F44" s="32">
        <f>(10+8+8+8+8)</f>
        <v>42</v>
      </c>
      <c r="G44" s="32">
        <f>(8+8+10+7+9)</f>
        <v>42</v>
      </c>
      <c r="H44" s="32">
        <f>(7+6+7+4+4)</f>
        <v>28</v>
      </c>
      <c r="I44" s="35">
        <f aca="true" t="shared" si="0" ref="I44:I49">SUM(D44:H44)</f>
        <v>196</v>
      </c>
      <c r="J44" s="14"/>
    </row>
    <row r="45" spans="1:10" ht="21">
      <c r="A45" s="6" t="s">
        <v>43</v>
      </c>
      <c r="B45" s="61"/>
      <c r="C45" s="67"/>
      <c r="D45" s="32">
        <f>(4+7+9+7+2)</f>
        <v>29</v>
      </c>
      <c r="E45" s="32">
        <f>(4+4+10+10+4)</f>
        <v>32</v>
      </c>
      <c r="F45" s="32">
        <f>(8+7+2+10+2)</f>
        <v>29</v>
      </c>
      <c r="G45" s="32">
        <f>(10+2+4+2+3)</f>
        <v>21</v>
      </c>
      <c r="H45" s="32">
        <f>(6+10+6+9+6)</f>
        <v>37</v>
      </c>
      <c r="I45" s="35">
        <f t="shared" si="0"/>
        <v>148</v>
      </c>
      <c r="J45" s="36"/>
    </row>
    <row r="46" spans="1:10" ht="21">
      <c r="A46" s="5" t="s">
        <v>42</v>
      </c>
      <c r="B46" s="37"/>
      <c r="C46" s="65"/>
      <c r="D46" s="32">
        <f>(6+1+4+5+1)</f>
        <v>17</v>
      </c>
      <c r="E46" s="32">
        <f>(3+6+2+3+10)</f>
        <v>24</v>
      </c>
      <c r="F46" s="32">
        <f>(8+2+7+7+8)</f>
        <v>32</v>
      </c>
      <c r="G46" s="32">
        <f>(8+9+8+3+7)</f>
        <v>35</v>
      </c>
      <c r="H46" s="32">
        <f>(1+5+4+6+7)</f>
        <v>23</v>
      </c>
      <c r="I46" s="35">
        <f t="shared" si="0"/>
        <v>131</v>
      </c>
      <c r="J46" s="36"/>
    </row>
    <row r="47" spans="1:10" ht="21">
      <c r="A47" s="5" t="s">
        <v>30</v>
      </c>
      <c r="B47" s="31"/>
      <c r="C47" s="67"/>
      <c r="D47" s="32">
        <f>(7+8+1+1+9)</f>
        <v>26</v>
      </c>
      <c r="E47" s="32">
        <f>(6+10+1+7+1)</f>
        <v>25</v>
      </c>
      <c r="F47" s="32">
        <f>(2+8+3+2+3)</f>
        <v>18</v>
      </c>
      <c r="G47" s="32">
        <f>(2+5+0+8+7)</f>
        <v>22</v>
      </c>
      <c r="H47" s="32">
        <f>(9+4+4+1+5)</f>
        <v>23</v>
      </c>
      <c r="I47" s="35">
        <f t="shared" si="0"/>
        <v>114</v>
      </c>
      <c r="J47" s="36"/>
    </row>
    <row r="48" spans="1:10" ht="21">
      <c r="A48" s="5" t="s">
        <v>36</v>
      </c>
      <c r="B48" s="37"/>
      <c r="C48" s="65"/>
      <c r="D48" s="32">
        <f>(2+2+6+3+2)</f>
        <v>15</v>
      </c>
      <c r="E48" s="32">
        <f>(7+0+8+0+9)</f>
        <v>24</v>
      </c>
      <c r="F48" s="32">
        <f>(0+3+10+3+7)</f>
        <v>23</v>
      </c>
      <c r="G48" s="32">
        <f>(2+1+6+7+3)</f>
        <v>19</v>
      </c>
      <c r="H48" s="32">
        <f>(3+0+6+7+3)</f>
        <v>19</v>
      </c>
      <c r="I48" s="35">
        <f t="shared" si="0"/>
        <v>100</v>
      </c>
      <c r="J48" s="36"/>
    </row>
    <row r="49" spans="1:10" ht="21">
      <c r="A49" s="5" t="s">
        <v>40</v>
      </c>
      <c r="B49" s="31"/>
      <c r="C49" s="66"/>
      <c r="D49" s="32">
        <f>(3+3+2+5+8)</f>
        <v>21</v>
      </c>
      <c r="E49" s="32">
        <f>(3+0+0+0+0)</f>
        <v>3</v>
      </c>
      <c r="F49" s="32">
        <f>(2+2+0+0+2)</f>
        <v>6</v>
      </c>
      <c r="G49" s="32">
        <f>(0+5+2+3+1)</f>
        <v>11</v>
      </c>
      <c r="H49" s="32">
        <f>(4+5+3+3+5)</f>
        <v>20</v>
      </c>
      <c r="I49" s="35">
        <f t="shared" si="0"/>
        <v>61</v>
      </c>
      <c r="J49" s="36"/>
    </row>
    <row r="50" spans="5:11" ht="15">
      <c r="E50" s="36"/>
      <c r="F50" s="36"/>
      <c r="G50" s="36"/>
      <c r="H50" s="36"/>
      <c r="I50" s="36"/>
      <c r="J50" s="36"/>
      <c r="K50" s="36"/>
    </row>
    <row r="51" spans="5:11" ht="15">
      <c r="E51" s="36"/>
      <c r="F51" s="36"/>
      <c r="G51" s="36"/>
      <c r="H51" s="36"/>
      <c r="I51" s="36"/>
      <c r="J51" s="36"/>
      <c r="K51" s="36"/>
    </row>
    <row r="52" spans="5:11" ht="15">
      <c r="E52" s="36"/>
      <c r="F52" s="36"/>
      <c r="G52" s="36"/>
      <c r="H52" s="36"/>
      <c r="I52" s="36"/>
      <c r="J52" s="36"/>
      <c r="K52" s="36"/>
    </row>
    <row r="53" spans="5:11" ht="15">
      <c r="E53" s="36"/>
      <c r="F53" s="36"/>
      <c r="G53" s="36"/>
      <c r="H53" s="36"/>
      <c r="I53" s="36"/>
      <c r="J53" s="36"/>
      <c r="K53" s="36"/>
    </row>
    <row r="54" spans="5:11" ht="15">
      <c r="E54" s="36"/>
      <c r="F54" s="36"/>
      <c r="G54" s="36"/>
      <c r="H54" s="36"/>
      <c r="I54" s="36"/>
      <c r="J54" s="36"/>
      <c r="K54" s="36"/>
    </row>
    <row r="55" spans="5:11" ht="15">
      <c r="E55" s="36"/>
      <c r="F55" s="36"/>
      <c r="G55" s="36"/>
      <c r="H55" s="36"/>
      <c r="I55" s="36"/>
      <c r="J55" s="36"/>
      <c r="K55" s="36"/>
    </row>
    <row r="56" spans="5:11" ht="15">
      <c r="E56" s="36"/>
      <c r="F56" s="36"/>
      <c r="G56" s="36"/>
      <c r="H56" s="36"/>
      <c r="I56" s="36"/>
      <c r="J56" s="36"/>
      <c r="K56" s="36"/>
    </row>
    <row r="57" spans="5:11" ht="15">
      <c r="E57" s="36"/>
      <c r="F57" s="36"/>
      <c r="G57" s="36"/>
      <c r="H57" s="36"/>
      <c r="I57" s="36"/>
      <c r="J57" s="36"/>
      <c r="K57" s="36"/>
    </row>
    <row r="58" spans="5:11" ht="15">
      <c r="E58" s="36"/>
      <c r="F58" s="36"/>
      <c r="G58" s="36"/>
      <c r="H58" s="36"/>
      <c r="I58" s="36"/>
      <c r="J58" s="36"/>
      <c r="K58" s="36"/>
    </row>
    <row r="59" spans="5:11" ht="15">
      <c r="E59" s="36"/>
      <c r="F59" s="36"/>
      <c r="G59" s="36"/>
      <c r="H59" s="36"/>
      <c r="I59" s="36"/>
      <c r="J59" s="36"/>
      <c r="K59" s="36"/>
    </row>
    <row r="60" spans="5:11" ht="15">
      <c r="E60" s="36"/>
      <c r="F60" s="36"/>
      <c r="G60" s="36"/>
      <c r="H60" s="36"/>
      <c r="I60" s="36"/>
      <c r="J60" s="36"/>
      <c r="K60" s="36"/>
    </row>
    <row r="61" spans="5:11" ht="15">
      <c r="E61" s="36"/>
      <c r="F61" s="36"/>
      <c r="G61" s="36"/>
      <c r="H61" s="36"/>
      <c r="I61" s="36"/>
      <c r="J61" s="36"/>
      <c r="K61" s="36"/>
    </row>
    <row r="62" spans="5:11" ht="15">
      <c r="E62" s="36"/>
      <c r="F62" s="36"/>
      <c r="G62" s="36"/>
      <c r="H62" s="36"/>
      <c r="I62" s="36"/>
      <c r="J62" s="36"/>
      <c r="K62" s="36"/>
    </row>
    <row r="63" spans="5:11" ht="15">
      <c r="E63" s="36"/>
      <c r="F63" s="36"/>
      <c r="G63" s="36"/>
      <c r="H63" s="36"/>
      <c r="I63" s="36"/>
      <c r="J63" s="36"/>
      <c r="K63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0"/>
  <sheetViews>
    <sheetView workbookViewId="0" topLeftCell="A1">
      <selection activeCell="BC51" sqref="BC51"/>
    </sheetView>
  </sheetViews>
  <sheetFormatPr defaultColWidth="9.625" defaultRowHeight="12.75"/>
  <cols>
    <col min="1" max="1" width="3.875" style="41" customWidth="1"/>
    <col min="2" max="2" width="5.00390625" style="42" customWidth="1"/>
    <col min="3" max="3" width="28.125" style="42" customWidth="1"/>
    <col min="4" max="4" width="15.25390625" style="42" customWidth="1"/>
    <col min="5" max="11" width="4.00390625" style="42" hidden="1" customWidth="1"/>
    <col min="12" max="12" width="4.00390625" style="43" hidden="1" customWidth="1"/>
    <col min="13" max="23" width="4.00390625" style="42" hidden="1" customWidth="1"/>
    <col min="24" max="24" width="4.00390625" style="43" hidden="1" customWidth="1"/>
    <col min="25" max="44" width="4.00390625" style="42" hidden="1" customWidth="1"/>
    <col min="45" max="54" width="4.00390625" style="42" customWidth="1"/>
    <col min="55" max="55" width="5.50390625" style="42" bestFit="1" customWidth="1"/>
    <col min="56" max="59" width="5.625" style="42" customWidth="1"/>
    <col min="60" max="60" width="6.125" style="42" customWidth="1"/>
    <col min="61" max="61" width="7.375" style="42" bestFit="1" customWidth="1"/>
    <col min="62" max="62" width="10.125" style="42" bestFit="1" customWidth="1"/>
    <col min="63" max="16384" width="9.625" style="42" customWidth="1"/>
  </cols>
  <sheetData>
    <row r="1" spans="1:61" s="39" customFormat="1" ht="15">
      <c r="A1" s="38"/>
      <c r="C1" s="39" t="s">
        <v>4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40"/>
      <c r="BD1" s="40"/>
      <c r="BE1" s="40"/>
      <c r="BF1" s="40"/>
      <c r="BG1" s="40"/>
      <c r="BH1" s="40"/>
      <c r="BI1" s="40"/>
    </row>
    <row r="2" spans="5:63" ht="13.5">
      <c r="E2" s="43"/>
      <c r="F2" s="43"/>
      <c r="G2" s="43"/>
      <c r="H2" s="43"/>
      <c r="I2" s="43"/>
      <c r="J2" s="43"/>
      <c r="K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</row>
    <row r="3" spans="1:62" s="39" customFormat="1" ht="15">
      <c r="A3" s="44"/>
      <c r="B3" s="45" t="s">
        <v>13</v>
      </c>
      <c r="C3" s="45" t="s">
        <v>0</v>
      </c>
      <c r="D3" s="45" t="s">
        <v>1</v>
      </c>
      <c r="E3" s="45"/>
      <c r="F3" s="45"/>
      <c r="G3" s="45"/>
      <c r="H3" s="45"/>
      <c r="I3" s="45"/>
      <c r="J3" s="45"/>
      <c r="K3" s="45"/>
      <c r="L3" s="57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4" t="s">
        <v>16</v>
      </c>
      <c r="BD3" s="44" t="s">
        <v>17</v>
      </c>
      <c r="BE3" s="44" t="s">
        <v>18</v>
      </c>
      <c r="BF3" s="44" t="s">
        <v>24</v>
      </c>
      <c r="BG3" s="63" t="s">
        <v>34</v>
      </c>
      <c r="BH3" s="44" t="s">
        <v>19</v>
      </c>
      <c r="BI3" s="44" t="s">
        <v>15</v>
      </c>
      <c r="BJ3" s="44" t="s">
        <v>14</v>
      </c>
    </row>
    <row r="4" spans="1:62" ht="13.5">
      <c r="A4" s="46">
        <v>1</v>
      </c>
      <c r="B4" s="47">
        <v>802</v>
      </c>
      <c r="C4" s="52" t="s">
        <v>97</v>
      </c>
      <c r="D4" s="52" t="s">
        <v>55</v>
      </c>
      <c r="E4" s="47"/>
      <c r="F4" s="47"/>
      <c r="G4" s="47"/>
      <c r="H4" s="47"/>
      <c r="I4" s="47"/>
      <c r="J4" s="47"/>
      <c r="K4" s="47"/>
      <c r="L4" s="48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>
        <v>223</v>
      </c>
      <c r="AJ4" s="47">
        <v>290</v>
      </c>
      <c r="AK4" s="47">
        <v>246</v>
      </c>
      <c r="AL4" s="47">
        <v>204</v>
      </c>
      <c r="AM4" s="47"/>
      <c r="AN4" s="47"/>
      <c r="AO4" s="47">
        <v>203</v>
      </c>
      <c r="AP4" s="47">
        <v>191</v>
      </c>
      <c r="AQ4" s="47">
        <v>269</v>
      </c>
      <c r="AR4" s="47">
        <v>204</v>
      </c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6">
        <f>SUM(E4:N4)</f>
        <v>0</v>
      </c>
      <c r="BD4" s="46">
        <f>SUM(O4:X4)</f>
        <v>0</v>
      </c>
      <c r="BE4" s="46">
        <f>SUM(Y4:AH4)</f>
        <v>0</v>
      </c>
      <c r="BF4" s="46">
        <f>SUM(AI4:AR4)</f>
        <v>1830</v>
      </c>
      <c r="BG4" s="46">
        <f>SUM(AS4:BB4)</f>
        <v>0</v>
      </c>
      <c r="BH4" s="46">
        <f>SUM(BC4:BG4)</f>
        <v>1830</v>
      </c>
      <c r="BI4" s="46">
        <f>COUNT(E4:BB4)</f>
        <v>8</v>
      </c>
      <c r="BJ4" s="49">
        <f>(BH4/BI4)</f>
        <v>228.75</v>
      </c>
    </row>
    <row r="5" spans="1:62" ht="13.5">
      <c r="A5" s="46">
        <v>2</v>
      </c>
      <c r="B5" s="47">
        <v>3712</v>
      </c>
      <c r="C5" s="52" t="s">
        <v>96</v>
      </c>
      <c r="D5" s="52" t="s">
        <v>74</v>
      </c>
      <c r="E5" s="47"/>
      <c r="F5" s="47"/>
      <c r="G5" s="47"/>
      <c r="H5" s="47"/>
      <c r="I5" s="47"/>
      <c r="J5" s="47"/>
      <c r="K5" s="47"/>
      <c r="L5" s="48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8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>
        <v>258</v>
      </c>
      <c r="AJ5" s="47">
        <v>207</v>
      </c>
      <c r="AK5" s="47">
        <v>181</v>
      </c>
      <c r="AL5" s="47">
        <v>194</v>
      </c>
      <c r="AM5" s="47">
        <v>191</v>
      </c>
      <c r="AN5" s="47">
        <v>213</v>
      </c>
      <c r="AO5" s="47">
        <v>205</v>
      </c>
      <c r="AP5" s="47">
        <v>241</v>
      </c>
      <c r="AQ5" s="47">
        <v>192</v>
      </c>
      <c r="AR5" s="47">
        <v>193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6">
        <f>SUM(E5:N5)</f>
        <v>0</v>
      </c>
      <c r="BD5" s="46">
        <f>SUM(O5:X5)</f>
        <v>0</v>
      </c>
      <c r="BE5" s="46">
        <f>SUM(Y5:AH5)</f>
        <v>0</v>
      </c>
      <c r="BF5" s="46">
        <f>SUM(AI5:AR5)</f>
        <v>2075</v>
      </c>
      <c r="BG5" s="46">
        <f>SUM(AS5:BB5)</f>
        <v>0</v>
      </c>
      <c r="BH5" s="46">
        <f>SUM(BC5:BG5)</f>
        <v>2075</v>
      </c>
      <c r="BI5" s="46">
        <f>COUNT(E5:BB5)</f>
        <v>10</v>
      </c>
      <c r="BJ5" s="49">
        <f>(BH5/BI5)</f>
        <v>207.5</v>
      </c>
    </row>
    <row r="6" spans="1:62" ht="13.5">
      <c r="A6" s="46">
        <v>3</v>
      </c>
      <c r="B6" s="47">
        <v>581</v>
      </c>
      <c r="C6" s="55" t="s">
        <v>88</v>
      </c>
      <c r="D6" s="55" t="s">
        <v>50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>
        <v>269</v>
      </c>
      <c r="R6" s="48">
        <v>214</v>
      </c>
      <c r="S6" s="48">
        <v>206</v>
      </c>
      <c r="T6" s="48">
        <v>237</v>
      </c>
      <c r="U6" s="47">
        <v>220</v>
      </c>
      <c r="V6" s="47"/>
      <c r="W6" s="47"/>
      <c r="X6" s="48"/>
      <c r="Y6" s="47">
        <v>164</v>
      </c>
      <c r="Z6" s="47">
        <v>182</v>
      </c>
      <c r="AA6" s="47">
        <v>236</v>
      </c>
      <c r="AB6" s="47">
        <v>156</v>
      </c>
      <c r="AC6" s="47">
        <v>265</v>
      </c>
      <c r="AD6" s="47">
        <v>151</v>
      </c>
      <c r="AE6" s="47">
        <v>218</v>
      </c>
      <c r="AF6" s="47">
        <v>185</v>
      </c>
      <c r="AG6" s="47">
        <v>179</v>
      </c>
      <c r="AH6" s="47">
        <v>225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6">
        <f>SUM(E6:N6)</f>
        <v>0</v>
      </c>
      <c r="BD6" s="46">
        <f>SUM(O6:X6)</f>
        <v>1146</v>
      </c>
      <c r="BE6" s="46">
        <f>SUM(Y6:AH6)</f>
        <v>1961</v>
      </c>
      <c r="BF6" s="46">
        <f>SUM(AI6:AR6)</f>
        <v>0</v>
      </c>
      <c r="BG6" s="46">
        <f>SUM(AS6:BB6)</f>
        <v>0</v>
      </c>
      <c r="BH6" s="46">
        <f>SUM(BC6:BG6)</f>
        <v>3107</v>
      </c>
      <c r="BI6" s="46">
        <f>COUNT(E6:BB6)</f>
        <v>15</v>
      </c>
      <c r="BJ6" s="49">
        <f>(BH6/BI6)</f>
        <v>207.13333333333333</v>
      </c>
    </row>
    <row r="7" spans="1:62" ht="13.5">
      <c r="A7" s="46">
        <v>4</v>
      </c>
      <c r="B7" s="47">
        <v>3584</v>
      </c>
      <c r="C7" s="52" t="s">
        <v>61</v>
      </c>
      <c r="D7" s="52" t="s">
        <v>62</v>
      </c>
      <c r="E7" s="47">
        <v>202</v>
      </c>
      <c r="F7" s="47">
        <v>222</v>
      </c>
      <c r="G7" s="47">
        <v>205</v>
      </c>
      <c r="H7" s="47">
        <v>198</v>
      </c>
      <c r="I7" s="47">
        <v>235</v>
      </c>
      <c r="J7" s="47">
        <v>172</v>
      </c>
      <c r="K7" s="47">
        <v>178</v>
      </c>
      <c r="L7" s="47">
        <v>224</v>
      </c>
      <c r="M7" s="47">
        <v>236</v>
      </c>
      <c r="N7" s="47">
        <v>186</v>
      </c>
      <c r="O7" s="47">
        <v>183</v>
      </c>
      <c r="P7" s="47">
        <v>149</v>
      </c>
      <c r="Q7" s="47">
        <v>158</v>
      </c>
      <c r="R7" s="47"/>
      <c r="S7" s="47"/>
      <c r="T7" s="47">
        <v>189</v>
      </c>
      <c r="U7" s="47">
        <v>192</v>
      </c>
      <c r="V7" s="47">
        <v>192</v>
      </c>
      <c r="W7" s="47">
        <v>194</v>
      </c>
      <c r="X7" s="48">
        <v>200</v>
      </c>
      <c r="Y7" s="47">
        <v>171</v>
      </c>
      <c r="Z7" s="47">
        <v>176</v>
      </c>
      <c r="AA7" s="47">
        <v>239</v>
      </c>
      <c r="AB7" s="47">
        <v>187</v>
      </c>
      <c r="AC7" s="47">
        <v>181</v>
      </c>
      <c r="AD7" s="47">
        <v>204</v>
      </c>
      <c r="AE7" s="47">
        <v>180</v>
      </c>
      <c r="AF7" s="47">
        <v>174</v>
      </c>
      <c r="AG7" s="47">
        <v>237</v>
      </c>
      <c r="AH7" s="47">
        <v>202</v>
      </c>
      <c r="AI7" s="47">
        <v>202</v>
      </c>
      <c r="AJ7" s="47">
        <v>247</v>
      </c>
      <c r="AK7" s="47">
        <v>202</v>
      </c>
      <c r="AL7" s="47">
        <v>231</v>
      </c>
      <c r="AM7" s="47">
        <v>165</v>
      </c>
      <c r="AN7" s="47">
        <v>142</v>
      </c>
      <c r="AO7" s="47"/>
      <c r="AP7" s="47"/>
      <c r="AQ7" s="47">
        <v>244</v>
      </c>
      <c r="AR7" s="47">
        <v>210</v>
      </c>
      <c r="AS7" s="47">
        <v>244</v>
      </c>
      <c r="AT7" s="47">
        <v>215</v>
      </c>
      <c r="AU7" s="47">
        <v>234</v>
      </c>
      <c r="AV7" s="47">
        <v>182</v>
      </c>
      <c r="AW7" s="47">
        <v>222</v>
      </c>
      <c r="AX7" s="47">
        <v>161</v>
      </c>
      <c r="AY7" s="47">
        <v>214</v>
      </c>
      <c r="AZ7" s="47">
        <v>248</v>
      </c>
      <c r="BA7" s="47">
        <v>237</v>
      </c>
      <c r="BB7" s="47">
        <v>226</v>
      </c>
      <c r="BC7" s="46">
        <f>SUM(E7:N7)</f>
        <v>2058</v>
      </c>
      <c r="BD7" s="46">
        <f>SUM(O7:X7)</f>
        <v>1457</v>
      </c>
      <c r="BE7" s="46">
        <f>SUM(Y7:AH7)</f>
        <v>1951</v>
      </c>
      <c r="BF7" s="46">
        <f>SUM(AI7:AR7)</f>
        <v>1643</v>
      </c>
      <c r="BG7" s="46">
        <f>SUM(AS7:BB7)</f>
        <v>2183</v>
      </c>
      <c r="BH7" s="46">
        <f>SUM(BC7:BG7)</f>
        <v>9292</v>
      </c>
      <c r="BI7" s="46">
        <f>COUNT(E7:BB7)</f>
        <v>46</v>
      </c>
      <c r="BJ7" s="49">
        <f>(BH7/BI7)</f>
        <v>202</v>
      </c>
    </row>
    <row r="8" spans="1:62" ht="13.5">
      <c r="A8" s="46">
        <v>5</v>
      </c>
      <c r="B8" s="47">
        <v>3008</v>
      </c>
      <c r="C8" s="52" t="s">
        <v>51</v>
      </c>
      <c r="D8" s="52" t="s">
        <v>50</v>
      </c>
      <c r="E8" s="47">
        <v>227</v>
      </c>
      <c r="F8" s="47">
        <v>206</v>
      </c>
      <c r="G8" s="47">
        <v>257</v>
      </c>
      <c r="H8" s="47">
        <v>186</v>
      </c>
      <c r="I8" s="47">
        <v>201</v>
      </c>
      <c r="J8" s="47">
        <v>163</v>
      </c>
      <c r="K8" s="47">
        <v>184</v>
      </c>
      <c r="L8" s="47">
        <v>212</v>
      </c>
      <c r="M8" s="47">
        <v>267</v>
      </c>
      <c r="N8" s="47">
        <v>194</v>
      </c>
      <c r="O8" s="47">
        <v>147</v>
      </c>
      <c r="P8" s="47">
        <v>199</v>
      </c>
      <c r="Q8" s="47"/>
      <c r="R8" s="47"/>
      <c r="S8" s="47">
        <v>223</v>
      </c>
      <c r="T8" s="47">
        <v>225</v>
      </c>
      <c r="U8" s="47">
        <v>191</v>
      </c>
      <c r="V8" s="47">
        <v>173</v>
      </c>
      <c r="W8" s="47">
        <v>219</v>
      </c>
      <c r="X8" s="48">
        <v>193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>
        <v>243</v>
      </c>
      <c r="AJ8" s="47">
        <v>162</v>
      </c>
      <c r="AK8" s="47">
        <v>196</v>
      </c>
      <c r="AL8" s="47">
        <v>235</v>
      </c>
      <c r="AM8" s="47">
        <v>180</v>
      </c>
      <c r="AN8" s="47">
        <v>194</v>
      </c>
      <c r="AO8" s="47">
        <v>222</v>
      </c>
      <c r="AP8" s="47">
        <v>192</v>
      </c>
      <c r="AQ8" s="47">
        <v>205</v>
      </c>
      <c r="AR8" s="47">
        <v>168</v>
      </c>
      <c r="AS8" s="47">
        <v>202</v>
      </c>
      <c r="AT8" s="47">
        <v>248</v>
      </c>
      <c r="AU8" s="47">
        <v>182</v>
      </c>
      <c r="AV8" s="47">
        <v>205</v>
      </c>
      <c r="AW8" s="47">
        <v>205</v>
      </c>
      <c r="AX8" s="47">
        <v>159</v>
      </c>
      <c r="AY8" s="47">
        <v>185</v>
      </c>
      <c r="AZ8" s="47">
        <v>175</v>
      </c>
      <c r="BA8" s="47">
        <v>175</v>
      </c>
      <c r="BB8" s="47">
        <v>167</v>
      </c>
      <c r="BC8" s="46">
        <f>SUM(E8:N8)</f>
        <v>2097</v>
      </c>
      <c r="BD8" s="46">
        <f>SUM(O8:X8)</f>
        <v>1570</v>
      </c>
      <c r="BE8" s="46">
        <f>SUM(Y8:AH8)</f>
        <v>0</v>
      </c>
      <c r="BF8" s="46">
        <f>SUM(AI8:AR8)</f>
        <v>1997</v>
      </c>
      <c r="BG8" s="46">
        <f>SUM(AS8:BB8)</f>
        <v>1903</v>
      </c>
      <c r="BH8" s="46">
        <f>SUM(BC8:BG8)</f>
        <v>7567</v>
      </c>
      <c r="BI8" s="46">
        <f>COUNT(E8:BB8)</f>
        <v>38</v>
      </c>
      <c r="BJ8" s="49">
        <f>(BH8/BI8)</f>
        <v>199.1315789473684</v>
      </c>
    </row>
    <row r="9" spans="1:62" ht="13.5">
      <c r="A9" s="46">
        <v>6</v>
      </c>
      <c r="B9" s="47">
        <v>1269</v>
      </c>
      <c r="C9" s="55" t="s">
        <v>85</v>
      </c>
      <c r="D9" s="55" t="s">
        <v>55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>
        <v>186</v>
      </c>
      <c r="P9" s="48">
        <v>158</v>
      </c>
      <c r="Q9" s="48"/>
      <c r="R9" s="48">
        <v>257</v>
      </c>
      <c r="S9" s="48">
        <v>193</v>
      </c>
      <c r="T9" s="48">
        <v>196</v>
      </c>
      <c r="U9" s="48">
        <v>169</v>
      </c>
      <c r="V9" s="48">
        <v>162</v>
      </c>
      <c r="W9" s="48">
        <v>205</v>
      </c>
      <c r="X9" s="48">
        <v>200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>
        <v>267</v>
      </c>
      <c r="AJ9" s="48">
        <v>192</v>
      </c>
      <c r="AK9" s="48">
        <v>204</v>
      </c>
      <c r="AL9" s="48"/>
      <c r="AM9" s="48"/>
      <c r="AN9" s="48"/>
      <c r="AO9" s="48">
        <v>252</v>
      </c>
      <c r="AP9" s="48">
        <v>180</v>
      </c>
      <c r="AQ9" s="48">
        <v>185</v>
      </c>
      <c r="AR9" s="48">
        <v>174</v>
      </c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6">
        <f>SUM(E9:N9)</f>
        <v>0</v>
      </c>
      <c r="BD9" s="46">
        <f>SUM(O9:X9)</f>
        <v>1726</v>
      </c>
      <c r="BE9" s="46">
        <f>SUM(Y9:AH9)</f>
        <v>0</v>
      </c>
      <c r="BF9" s="46">
        <f>SUM(AI9:AR9)</f>
        <v>1454</v>
      </c>
      <c r="BG9" s="46">
        <f>SUM(AS9:BB9)</f>
        <v>0</v>
      </c>
      <c r="BH9" s="46">
        <f>SUM(BC9:BG9)</f>
        <v>3180</v>
      </c>
      <c r="BI9" s="46">
        <f>COUNT(E9:BB9)</f>
        <v>16</v>
      </c>
      <c r="BJ9" s="53">
        <f>(BH9/BI9)</f>
        <v>198.75</v>
      </c>
    </row>
    <row r="10" spans="1:62" ht="13.5">
      <c r="A10" s="46">
        <v>7</v>
      </c>
      <c r="B10" s="47">
        <v>3571</v>
      </c>
      <c r="C10" s="52" t="s">
        <v>52</v>
      </c>
      <c r="D10" s="52" t="s">
        <v>50</v>
      </c>
      <c r="E10" s="47">
        <v>186</v>
      </c>
      <c r="F10" s="47">
        <v>165</v>
      </c>
      <c r="G10" s="47">
        <v>179</v>
      </c>
      <c r="H10" s="47">
        <v>181</v>
      </c>
      <c r="I10" s="47">
        <v>190</v>
      </c>
      <c r="J10" s="47">
        <v>208</v>
      </c>
      <c r="K10" s="47">
        <v>182</v>
      </c>
      <c r="L10" s="47">
        <v>194</v>
      </c>
      <c r="M10" s="47">
        <v>142</v>
      </c>
      <c r="N10" s="47">
        <v>167</v>
      </c>
      <c r="O10" s="47">
        <v>192</v>
      </c>
      <c r="P10" s="47">
        <v>203</v>
      </c>
      <c r="Q10" s="47">
        <v>190</v>
      </c>
      <c r="R10" s="47">
        <v>223</v>
      </c>
      <c r="S10" s="47">
        <v>162</v>
      </c>
      <c r="T10" s="47">
        <v>201</v>
      </c>
      <c r="U10" s="47">
        <v>176</v>
      </c>
      <c r="V10" s="47">
        <v>194</v>
      </c>
      <c r="W10" s="47">
        <v>178</v>
      </c>
      <c r="X10" s="48">
        <v>199</v>
      </c>
      <c r="Y10" s="47">
        <v>206</v>
      </c>
      <c r="Z10" s="47">
        <v>176</v>
      </c>
      <c r="AA10" s="47">
        <v>236</v>
      </c>
      <c r="AB10" s="47">
        <v>184</v>
      </c>
      <c r="AC10" s="47">
        <v>153</v>
      </c>
      <c r="AD10" s="47">
        <v>228</v>
      </c>
      <c r="AE10" s="47">
        <v>185</v>
      </c>
      <c r="AF10" s="47">
        <v>149</v>
      </c>
      <c r="AG10" s="47">
        <v>197</v>
      </c>
      <c r="AH10" s="47">
        <v>167</v>
      </c>
      <c r="AI10" s="47">
        <v>146</v>
      </c>
      <c r="AJ10" s="47">
        <v>191</v>
      </c>
      <c r="AK10" s="47">
        <v>226</v>
      </c>
      <c r="AL10" s="47">
        <v>225</v>
      </c>
      <c r="AM10" s="47">
        <v>259</v>
      </c>
      <c r="AN10" s="47">
        <v>215</v>
      </c>
      <c r="AO10" s="47">
        <v>195</v>
      </c>
      <c r="AP10" s="47">
        <v>235</v>
      </c>
      <c r="AQ10" s="47">
        <v>212</v>
      </c>
      <c r="AR10" s="47">
        <v>221</v>
      </c>
      <c r="AS10" s="47">
        <v>231</v>
      </c>
      <c r="AT10" s="47">
        <v>203</v>
      </c>
      <c r="AU10" s="47">
        <v>212</v>
      </c>
      <c r="AV10" s="47">
        <v>218</v>
      </c>
      <c r="AW10" s="47">
        <v>167</v>
      </c>
      <c r="AX10" s="47">
        <v>216</v>
      </c>
      <c r="AY10" s="47">
        <v>168</v>
      </c>
      <c r="AZ10" s="47">
        <v>185</v>
      </c>
      <c r="BA10" s="47">
        <v>224</v>
      </c>
      <c r="BB10" s="47">
        <v>189</v>
      </c>
      <c r="BC10" s="46">
        <f>SUM(E10:N10)</f>
        <v>1794</v>
      </c>
      <c r="BD10" s="46">
        <f>SUM(O10:X10)</f>
        <v>1918</v>
      </c>
      <c r="BE10" s="46">
        <f>SUM(Y10:AH10)</f>
        <v>1881</v>
      </c>
      <c r="BF10" s="46">
        <f>SUM(AI10:AR10)</f>
        <v>2125</v>
      </c>
      <c r="BG10" s="46">
        <f>SUM(AS10:BB10)</f>
        <v>2013</v>
      </c>
      <c r="BH10" s="46">
        <f>SUM(BC10:BG10)</f>
        <v>9731</v>
      </c>
      <c r="BI10" s="46">
        <f>COUNT(E10:BB10)</f>
        <v>50</v>
      </c>
      <c r="BJ10" s="49">
        <f>(BH10/BI10)</f>
        <v>194.62</v>
      </c>
    </row>
    <row r="11" spans="1:62" s="43" customFormat="1" ht="13.5">
      <c r="A11" s="46">
        <v>8</v>
      </c>
      <c r="B11" s="47">
        <v>833</v>
      </c>
      <c r="C11" s="52" t="s">
        <v>98</v>
      </c>
      <c r="D11" s="52" t="s">
        <v>55</v>
      </c>
      <c r="E11" s="47"/>
      <c r="F11" s="47"/>
      <c r="G11" s="47"/>
      <c r="H11" s="47"/>
      <c r="I11" s="47"/>
      <c r="J11" s="47"/>
      <c r="K11" s="47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76">
        <v>209</v>
      </c>
      <c r="AL11" s="76">
        <v>201</v>
      </c>
      <c r="AM11" s="75">
        <v>212</v>
      </c>
      <c r="AN11" s="47">
        <v>178</v>
      </c>
      <c r="AO11" s="47">
        <v>189</v>
      </c>
      <c r="AP11" s="47">
        <v>188</v>
      </c>
      <c r="AQ11" s="47">
        <v>185</v>
      </c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6">
        <f>SUM(E11:N11)</f>
        <v>0</v>
      </c>
      <c r="BD11" s="46">
        <f>SUM(O11:X11)</f>
        <v>0</v>
      </c>
      <c r="BE11" s="46">
        <f>SUM(Y11:AH11)</f>
        <v>0</v>
      </c>
      <c r="BF11" s="46">
        <f>SUM(AI11:AR11)</f>
        <v>1362</v>
      </c>
      <c r="BG11" s="46">
        <f>SUM(AS11:BB11)</f>
        <v>0</v>
      </c>
      <c r="BH11" s="46">
        <f>SUM(BC11:BG11)</f>
        <v>1362</v>
      </c>
      <c r="BI11" s="46">
        <f>COUNT(E11:BB11)</f>
        <v>7</v>
      </c>
      <c r="BJ11" s="49">
        <f>(BH11/BI11)</f>
        <v>194.57142857142858</v>
      </c>
    </row>
    <row r="12" spans="1:63" s="43" customFormat="1" ht="13.5">
      <c r="A12" s="46">
        <v>9</v>
      </c>
      <c r="B12" s="47">
        <v>3516</v>
      </c>
      <c r="C12" s="52" t="s">
        <v>46</v>
      </c>
      <c r="D12" s="52" t="s">
        <v>45</v>
      </c>
      <c r="E12" s="47">
        <v>177</v>
      </c>
      <c r="F12" s="47">
        <v>206</v>
      </c>
      <c r="G12" s="47">
        <v>206</v>
      </c>
      <c r="H12" s="47">
        <v>233</v>
      </c>
      <c r="I12" s="47">
        <v>198</v>
      </c>
      <c r="J12" s="47">
        <v>167</v>
      </c>
      <c r="K12" s="47">
        <v>200</v>
      </c>
      <c r="L12" s="47">
        <v>166</v>
      </c>
      <c r="M12" s="47">
        <v>169</v>
      </c>
      <c r="N12" s="47">
        <v>193</v>
      </c>
      <c r="O12" s="47">
        <v>220</v>
      </c>
      <c r="P12" s="47">
        <v>193</v>
      </c>
      <c r="Q12" s="47">
        <v>187</v>
      </c>
      <c r="R12" s="47">
        <v>175</v>
      </c>
      <c r="S12" s="47">
        <v>164</v>
      </c>
      <c r="T12" s="47">
        <v>235</v>
      </c>
      <c r="U12" s="47">
        <v>181</v>
      </c>
      <c r="V12" s="47">
        <v>179</v>
      </c>
      <c r="W12" s="47">
        <v>202</v>
      </c>
      <c r="X12" s="47">
        <v>127</v>
      </c>
      <c r="Y12" s="47">
        <v>197</v>
      </c>
      <c r="Z12" s="48">
        <v>161</v>
      </c>
      <c r="AA12" s="47">
        <v>209</v>
      </c>
      <c r="AB12" s="47">
        <v>183</v>
      </c>
      <c r="AC12" s="47">
        <v>193</v>
      </c>
      <c r="AD12" s="47">
        <v>217</v>
      </c>
      <c r="AE12" s="47">
        <v>242</v>
      </c>
      <c r="AF12" s="47">
        <v>231</v>
      </c>
      <c r="AG12" s="47">
        <v>183</v>
      </c>
      <c r="AH12" s="47">
        <v>201</v>
      </c>
      <c r="AI12" s="47">
        <v>190</v>
      </c>
      <c r="AJ12" s="47">
        <v>210</v>
      </c>
      <c r="AK12" s="47">
        <v>221</v>
      </c>
      <c r="AL12" s="47">
        <v>203</v>
      </c>
      <c r="AM12" s="47">
        <v>227</v>
      </c>
      <c r="AN12" s="47">
        <v>158</v>
      </c>
      <c r="AO12" s="47">
        <v>195</v>
      </c>
      <c r="AP12" s="47">
        <v>189</v>
      </c>
      <c r="AQ12" s="47">
        <v>204</v>
      </c>
      <c r="AR12" s="47">
        <v>223</v>
      </c>
      <c r="AS12" s="47">
        <v>192</v>
      </c>
      <c r="AT12" s="47">
        <v>184</v>
      </c>
      <c r="AU12" s="47">
        <v>152</v>
      </c>
      <c r="AV12" s="47">
        <v>190</v>
      </c>
      <c r="AW12" s="47">
        <v>213</v>
      </c>
      <c r="AX12" s="47">
        <v>214</v>
      </c>
      <c r="AY12" s="47">
        <v>217</v>
      </c>
      <c r="AZ12" s="47">
        <v>202</v>
      </c>
      <c r="BA12" s="47">
        <v>166</v>
      </c>
      <c r="BB12" s="47">
        <v>165</v>
      </c>
      <c r="BC12" s="46">
        <f>SUM(E12:N12)</f>
        <v>1915</v>
      </c>
      <c r="BD12" s="46">
        <f>SUM(O12:X12)</f>
        <v>1863</v>
      </c>
      <c r="BE12" s="46">
        <f>SUM(Y12:AH12)</f>
        <v>2017</v>
      </c>
      <c r="BF12" s="46">
        <f>SUM(AI12:AR12)</f>
        <v>2020</v>
      </c>
      <c r="BG12" s="46">
        <f>SUM(AS12:BB12)</f>
        <v>1895</v>
      </c>
      <c r="BH12" s="46">
        <f>SUM(BC12:BG12)</f>
        <v>9710</v>
      </c>
      <c r="BI12" s="46">
        <f>COUNT(E12:BB12)</f>
        <v>50</v>
      </c>
      <c r="BJ12" s="49">
        <f>(BH12/BI12)</f>
        <v>194.2</v>
      </c>
      <c r="BK12" s="54"/>
    </row>
    <row r="13" spans="1:63" s="43" customFormat="1" ht="13.5">
      <c r="A13" s="46">
        <v>10</v>
      </c>
      <c r="B13" s="47">
        <v>3149</v>
      </c>
      <c r="C13" s="55" t="s">
        <v>75</v>
      </c>
      <c r="D13" s="55" t="s">
        <v>74</v>
      </c>
      <c r="E13" s="47">
        <v>188</v>
      </c>
      <c r="F13" s="47">
        <v>179</v>
      </c>
      <c r="G13" s="47">
        <v>188</v>
      </c>
      <c r="H13" s="47">
        <v>170</v>
      </c>
      <c r="I13" s="47">
        <v>180</v>
      </c>
      <c r="J13" s="47">
        <v>160</v>
      </c>
      <c r="K13" s="47">
        <v>176</v>
      </c>
      <c r="L13" s="47">
        <v>198</v>
      </c>
      <c r="M13" s="47">
        <v>215</v>
      </c>
      <c r="N13" s="47">
        <v>167</v>
      </c>
      <c r="O13" s="48"/>
      <c r="P13" s="48"/>
      <c r="Q13" s="48"/>
      <c r="R13" s="48"/>
      <c r="S13" s="48"/>
      <c r="T13" s="48"/>
      <c r="U13" s="47"/>
      <c r="V13" s="47"/>
      <c r="W13" s="47"/>
      <c r="X13" s="48"/>
      <c r="Y13" s="47">
        <v>145</v>
      </c>
      <c r="Z13" s="47"/>
      <c r="AA13" s="47"/>
      <c r="AB13" s="47"/>
      <c r="AC13" s="47">
        <v>169</v>
      </c>
      <c r="AD13" s="47">
        <v>145</v>
      </c>
      <c r="AE13" s="47"/>
      <c r="AF13" s="47"/>
      <c r="AG13" s="47"/>
      <c r="AH13" s="47"/>
      <c r="AI13" s="47">
        <v>230</v>
      </c>
      <c r="AJ13" s="47">
        <v>220</v>
      </c>
      <c r="AK13" s="47">
        <v>161</v>
      </c>
      <c r="AL13" s="47">
        <v>221</v>
      </c>
      <c r="AM13" s="47">
        <v>253</v>
      </c>
      <c r="AN13" s="47">
        <v>150</v>
      </c>
      <c r="AO13" s="47">
        <v>202</v>
      </c>
      <c r="AP13" s="47">
        <v>233</v>
      </c>
      <c r="AQ13" s="47">
        <v>236</v>
      </c>
      <c r="AR13" s="47">
        <v>191</v>
      </c>
      <c r="AS13" s="47">
        <v>170</v>
      </c>
      <c r="AT13" s="47">
        <v>214</v>
      </c>
      <c r="AU13" s="47">
        <v>217</v>
      </c>
      <c r="AV13" s="47">
        <v>244</v>
      </c>
      <c r="AW13" s="47">
        <v>197</v>
      </c>
      <c r="AX13" s="47">
        <v>222</v>
      </c>
      <c r="AY13" s="47">
        <v>144</v>
      </c>
      <c r="AZ13" s="47">
        <v>196</v>
      </c>
      <c r="BA13" s="47">
        <v>205</v>
      </c>
      <c r="BB13" s="47">
        <v>191</v>
      </c>
      <c r="BC13" s="46">
        <f>SUM(E13:N13)</f>
        <v>1821</v>
      </c>
      <c r="BD13" s="46">
        <f>SUM(O13:X13)</f>
        <v>0</v>
      </c>
      <c r="BE13" s="46">
        <f>SUM(Y13:AH13)</f>
        <v>459</v>
      </c>
      <c r="BF13" s="46">
        <f>SUM(AI13:AR13)</f>
        <v>2097</v>
      </c>
      <c r="BG13" s="46">
        <f>SUM(AS13:BB13)</f>
        <v>2000</v>
      </c>
      <c r="BH13" s="46">
        <f>SUM(BC13:BG13)</f>
        <v>6377</v>
      </c>
      <c r="BI13" s="46">
        <f>COUNT(E13:BB13)</f>
        <v>33</v>
      </c>
      <c r="BJ13" s="49">
        <f>(BH13/BI13)</f>
        <v>193.24242424242425</v>
      </c>
      <c r="BK13" s="54"/>
    </row>
    <row r="14" spans="1:62" s="43" customFormat="1" ht="13.5">
      <c r="A14" s="46">
        <v>11</v>
      </c>
      <c r="B14" s="47">
        <v>1565</v>
      </c>
      <c r="C14" s="52" t="s">
        <v>49</v>
      </c>
      <c r="D14" s="52" t="s">
        <v>50</v>
      </c>
      <c r="E14" s="47">
        <v>180</v>
      </c>
      <c r="F14" s="47">
        <v>158</v>
      </c>
      <c r="G14" s="47">
        <v>198</v>
      </c>
      <c r="H14" s="47">
        <v>151</v>
      </c>
      <c r="I14" s="47">
        <v>185</v>
      </c>
      <c r="J14" s="47">
        <v>118</v>
      </c>
      <c r="K14" s="47">
        <v>198</v>
      </c>
      <c r="L14" s="47">
        <v>214</v>
      </c>
      <c r="M14" s="47">
        <v>136</v>
      </c>
      <c r="N14" s="47">
        <v>212</v>
      </c>
      <c r="O14" s="47">
        <v>223</v>
      </c>
      <c r="P14" s="47">
        <v>168</v>
      </c>
      <c r="Q14" s="47">
        <v>189</v>
      </c>
      <c r="R14" s="47">
        <v>225</v>
      </c>
      <c r="S14" s="47">
        <v>169</v>
      </c>
      <c r="T14" s="47">
        <v>208</v>
      </c>
      <c r="U14" s="47"/>
      <c r="V14" s="47">
        <v>196</v>
      </c>
      <c r="W14" s="47">
        <v>220</v>
      </c>
      <c r="X14" s="48">
        <v>198</v>
      </c>
      <c r="Y14" s="47">
        <v>171</v>
      </c>
      <c r="Z14" s="47">
        <v>237</v>
      </c>
      <c r="AA14" s="47">
        <v>225</v>
      </c>
      <c r="AB14" s="47">
        <v>209</v>
      </c>
      <c r="AC14" s="47">
        <v>185</v>
      </c>
      <c r="AD14" s="47">
        <v>215</v>
      </c>
      <c r="AE14" s="47">
        <v>221</v>
      </c>
      <c r="AF14" s="47">
        <v>206</v>
      </c>
      <c r="AG14" s="47">
        <v>170</v>
      </c>
      <c r="AH14" s="47">
        <v>235</v>
      </c>
      <c r="AI14" s="47">
        <v>197</v>
      </c>
      <c r="AJ14" s="47">
        <v>157</v>
      </c>
      <c r="AK14" s="47">
        <v>181</v>
      </c>
      <c r="AL14" s="47">
        <v>153</v>
      </c>
      <c r="AM14" s="47">
        <v>195</v>
      </c>
      <c r="AN14" s="47">
        <v>175</v>
      </c>
      <c r="AO14" s="47">
        <v>175</v>
      </c>
      <c r="AP14" s="47">
        <v>200</v>
      </c>
      <c r="AQ14" s="47">
        <v>188</v>
      </c>
      <c r="AR14" s="47">
        <v>193</v>
      </c>
      <c r="AS14" s="47">
        <v>173</v>
      </c>
      <c r="AT14" s="47">
        <v>187</v>
      </c>
      <c r="AU14" s="47">
        <v>226</v>
      </c>
      <c r="AV14" s="47">
        <v>205</v>
      </c>
      <c r="AW14" s="47">
        <v>216</v>
      </c>
      <c r="AX14" s="47">
        <v>189</v>
      </c>
      <c r="AY14" s="47">
        <v>199</v>
      </c>
      <c r="AZ14" s="47">
        <v>227</v>
      </c>
      <c r="BA14" s="47">
        <v>210</v>
      </c>
      <c r="BB14" s="47">
        <v>194</v>
      </c>
      <c r="BC14" s="46">
        <f>SUM(E14:N14)</f>
        <v>1750</v>
      </c>
      <c r="BD14" s="46">
        <f>SUM(O14:X14)</f>
        <v>1796</v>
      </c>
      <c r="BE14" s="46">
        <f>SUM(Y14:AH14)</f>
        <v>2074</v>
      </c>
      <c r="BF14" s="46">
        <f>SUM(AI14:AR14)</f>
        <v>1814</v>
      </c>
      <c r="BG14" s="46">
        <f>SUM(AS14:BB14)</f>
        <v>2026</v>
      </c>
      <c r="BH14" s="46">
        <f>SUM(BC14:BG14)</f>
        <v>9460</v>
      </c>
      <c r="BI14" s="46">
        <f>COUNT(E14:BB14)</f>
        <v>49</v>
      </c>
      <c r="BJ14" s="49">
        <f>(BH14/BI14)</f>
        <v>193.0612244897959</v>
      </c>
    </row>
    <row r="15" spans="1:62" s="43" customFormat="1" ht="13.5">
      <c r="A15" s="46">
        <v>12</v>
      </c>
      <c r="B15" s="47">
        <v>3530</v>
      </c>
      <c r="C15" s="52" t="s">
        <v>66</v>
      </c>
      <c r="D15" s="52" t="s">
        <v>62</v>
      </c>
      <c r="E15" s="47"/>
      <c r="F15" s="47"/>
      <c r="G15" s="47">
        <v>150</v>
      </c>
      <c r="H15" s="47">
        <v>163</v>
      </c>
      <c r="I15" s="47">
        <v>207</v>
      </c>
      <c r="J15" s="47">
        <v>131</v>
      </c>
      <c r="K15" s="47"/>
      <c r="L15" s="47"/>
      <c r="M15" s="47">
        <v>201</v>
      </c>
      <c r="N15" s="47">
        <v>159</v>
      </c>
      <c r="O15" s="47"/>
      <c r="P15" s="47"/>
      <c r="Q15" s="47"/>
      <c r="R15" s="47">
        <v>253</v>
      </c>
      <c r="S15" s="47">
        <v>244</v>
      </c>
      <c r="T15" s="47">
        <v>176</v>
      </c>
      <c r="U15" s="47">
        <v>181</v>
      </c>
      <c r="V15" s="47">
        <v>236</v>
      </c>
      <c r="W15" s="47">
        <v>176</v>
      </c>
      <c r="X15" s="48">
        <v>246</v>
      </c>
      <c r="Y15" s="47">
        <v>204</v>
      </c>
      <c r="Z15" s="47">
        <v>265</v>
      </c>
      <c r="AA15" s="47">
        <v>180</v>
      </c>
      <c r="AB15" s="47">
        <v>191</v>
      </c>
      <c r="AC15" s="47">
        <v>269</v>
      </c>
      <c r="AD15" s="47">
        <v>154</v>
      </c>
      <c r="AE15" s="47"/>
      <c r="AF15" s="47"/>
      <c r="AG15" s="47"/>
      <c r="AH15" s="47"/>
      <c r="AI15" s="47"/>
      <c r="AJ15" s="47"/>
      <c r="AK15" s="47"/>
      <c r="AL15" s="47">
        <v>177</v>
      </c>
      <c r="AM15" s="47">
        <v>193</v>
      </c>
      <c r="AN15" s="47">
        <v>189</v>
      </c>
      <c r="AO15" s="47">
        <v>127</v>
      </c>
      <c r="AP15" s="47"/>
      <c r="AQ15" s="47"/>
      <c r="AR15" s="47">
        <v>143</v>
      </c>
      <c r="AS15" s="47">
        <v>177</v>
      </c>
      <c r="AT15" s="47">
        <v>187</v>
      </c>
      <c r="AU15" s="47">
        <v>193</v>
      </c>
      <c r="AV15" s="47">
        <v>198</v>
      </c>
      <c r="AW15" s="47">
        <v>182</v>
      </c>
      <c r="AX15" s="47">
        <v>173</v>
      </c>
      <c r="AY15" s="47"/>
      <c r="AZ15" s="47"/>
      <c r="BA15" s="47">
        <v>169</v>
      </c>
      <c r="BB15" s="47">
        <v>199</v>
      </c>
      <c r="BC15" s="46">
        <f>SUM(E15:N15)</f>
        <v>1011</v>
      </c>
      <c r="BD15" s="46">
        <f>SUM(O15:X15)</f>
        <v>1512</v>
      </c>
      <c r="BE15" s="46">
        <f>SUM(Y15:AH15)</f>
        <v>1263</v>
      </c>
      <c r="BF15" s="46">
        <f>SUM(AI15:AR15)</f>
        <v>829</v>
      </c>
      <c r="BG15" s="46">
        <f>SUM(AS15:BB15)</f>
        <v>1478</v>
      </c>
      <c r="BH15" s="46">
        <f>SUM(BC15:BG15)</f>
        <v>6093</v>
      </c>
      <c r="BI15" s="46">
        <f>COUNT(E15:BB15)</f>
        <v>32</v>
      </c>
      <c r="BJ15" s="49">
        <f>(BH15/BI15)</f>
        <v>190.40625</v>
      </c>
    </row>
    <row r="16" spans="1:62" s="43" customFormat="1" ht="13.5">
      <c r="A16" s="46">
        <v>13</v>
      </c>
      <c r="B16" s="47">
        <v>3466</v>
      </c>
      <c r="C16" s="52" t="s">
        <v>58</v>
      </c>
      <c r="D16" s="52" t="s">
        <v>55</v>
      </c>
      <c r="E16" s="47">
        <v>181</v>
      </c>
      <c r="F16" s="47">
        <v>189</v>
      </c>
      <c r="G16" s="47">
        <v>194</v>
      </c>
      <c r="H16" s="47">
        <v>146</v>
      </c>
      <c r="I16" s="47">
        <v>226</v>
      </c>
      <c r="J16" s="47">
        <v>189</v>
      </c>
      <c r="K16" s="47">
        <v>191</v>
      </c>
      <c r="L16" s="47">
        <v>221</v>
      </c>
      <c r="M16" s="47">
        <v>184</v>
      </c>
      <c r="N16" s="47">
        <v>194</v>
      </c>
      <c r="O16" s="47">
        <v>193</v>
      </c>
      <c r="P16" s="47">
        <v>161</v>
      </c>
      <c r="Q16" s="47">
        <v>130</v>
      </c>
      <c r="R16" s="47"/>
      <c r="S16" s="47"/>
      <c r="T16" s="47"/>
      <c r="U16" s="47">
        <v>221</v>
      </c>
      <c r="V16" s="47"/>
      <c r="W16" s="47">
        <v>182</v>
      </c>
      <c r="X16" s="48">
        <v>203</v>
      </c>
      <c r="Y16" s="47">
        <v>166</v>
      </c>
      <c r="Z16" s="47">
        <v>186</v>
      </c>
      <c r="AA16" s="47">
        <v>162</v>
      </c>
      <c r="AB16" s="47">
        <v>168</v>
      </c>
      <c r="AC16" s="47"/>
      <c r="AD16" s="47"/>
      <c r="AE16" s="47"/>
      <c r="AF16" s="47"/>
      <c r="AG16" s="47"/>
      <c r="AH16" s="47"/>
      <c r="AI16" s="47">
        <v>214</v>
      </c>
      <c r="AJ16" s="47">
        <v>216</v>
      </c>
      <c r="AK16" s="47"/>
      <c r="AL16" s="47">
        <v>181</v>
      </c>
      <c r="AM16" s="47">
        <v>219</v>
      </c>
      <c r="AN16" s="47">
        <v>169</v>
      </c>
      <c r="AO16" s="47"/>
      <c r="AP16" s="47"/>
      <c r="AQ16" s="47"/>
      <c r="AR16" s="47"/>
      <c r="AS16" s="47">
        <v>186</v>
      </c>
      <c r="AT16" s="47">
        <v>181</v>
      </c>
      <c r="AU16" s="47">
        <v>143</v>
      </c>
      <c r="AV16" s="47">
        <v>234</v>
      </c>
      <c r="AW16" s="47">
        <v>152</v>
      </c>
      <c r="AX16" s="47">
        <v>180</v>
      </c>
      <c r="AY16" s="47">
        <v>182</v>
      </c>
      <c r="AZ16" s="47">
        <v>268</v>
      </c>
      <c r="BA16" s="47">
        <v>209</v>
      </c>
      <c r="BB16" s="47">
        <v>200</v>
      </c>
      <c r="BC16" s="46">
        <f>SUM(E16:N16)</f>
        <v>1915</v>
      </c>
      <c r="BD16" s="46">
        <f>SUM(O16:X16)</f>
        <v>1090</v>
      </c>
      <c r="BE16" s="46">
        <f>SUM(Y16:AH16)</f>
        <v>682</v>
      </c>
      <c r="BF16" s="46">
        <f>SUM(AI16:AR16)</f>
        <v>999</v>
      </c>
      <c r="BG16" s="46">
        <f>SUM(AS16:BB16)</f>
        <v>1935</v>
      </c>
      <c r="BH16" s="46">
        <f>SUM(BC16:BG16)</f>
        <v>6621</v>
      </c>
      <c r="BI16" s="46">
        <f>COUNT(E16:BB16)</f>
        <v>35</v>
      </c>
      <c r="BJ16" s="49">
        <f>(BH16/BI16)</f>
        <v>189.17142857142858</v>
      </c>
    </row>
    <row r="17" spans="1:62" s="43" customFormat="1" ht="13.5">
      <c r="A17" s="46">
        <v>14</v>
      </c>
      <c r="B17" s="47">
        <v>2373</v>
      </c>
      <c r="C17" s="52" t="s">
        <v>77</v>
      </c>
      <c r="D17" s="52" t="s">
        <v>74</v>
      </c>
      <c r="E17" s="47">
        <v>169</v>
      </c>
      <c r="F17" s="47">
        <v>220</v>
      </c>
      <c r="G17" s="47">
        <v>177</v>
      </c>
      <c r="H17" s="47">
        <v>182</v>
      </c>
      <c r="I17" s="47">
        <v>213</v>
      </c>
      <c r="J17" s="47">
        <v>208</v>
      </c>
      <c r="K17" s="47">
        <v>182</v>
      </c>
      <c r="L17" s="47">
        <v>184</v>
      </c>
      <c r="M17" s="47">
        <v>168</v>
      </c>
      <c r="N17" s="47">
        <v>171</v>
      </c>
      <c r="O17" s="47">
        <v>165</v>
      </c>
      <c r="P17" s="47">
        <v>209</v>
      </c>
      <c r="Q17" s="47">
        <v>179</v>
      </c>
      <c r="R17" s="47">
        <v>231</v>
      </c>
      <c r="S17" s="47">
        <v>166</v>
      </c>
      <c r="T17" s="47">
        <v>184</v>
      </c>
      <c r="U17" s="48">
        <v>204</v>
      </c>
      <c r="V17" s="48">
        <v>223</v>
      </c>
      <c r="W17" s="48"/>
      <c r="X17" s="48"/>
      <c r="Y17" s="48"/>
      <c r="Z17" s="48"/>
      <c r="AA17" s="48">
        <v>179</v>
      </c>
      <c r="AB17" s="48">
        <v>185</v>
      </c>
      <c r="AC17" s="47">
        <v>198</v>
      </c>
      <c r="AD17" s="47">
        <v>189</v>
      </c>
      <c r="AE17" s="47">
        <v>213</v>
      </c>
      <c r="AF17" s="47">
        <v>182</v>
      </c>
      <c r="AG17" s="47">
        <v>220</v>
      </c>
      <c r="AH17" s="47">
        <v>187</v>
      </c>
      <c r="AI17" s="47"/>
      <c r="AJ17" s="47"/>
      <c r="AK17" s="47">
        <v>145</v>
      </c>
      <c r="AL17" s="47">
        <v>169</v>
      </c>
      <c r="AM17" s="47"/>
      <c r="AN17" s="47"/>
      <c r="AO17" s="47"/>
      <c r="AP17" s="47">
        <v>232</v>
      </c>
      <c r="AQ17" s="47">
        <v>188</v>
      </c>
      <c r="AR17" s="47">
        <v>167</v>
      </c>
      <c r="AS17" s="47">
        <v>159</v>
      </c>
      <c r="AT17" s="47">
        <v>199</v>
      </c>
      <c r="AU17" s="47">
        <v>192</v>
      </c>
      <c r="AV17" s="47">
        <v>220</v>
      </c>
      <c r="AW17" s="47">
        <v>189</v>
      </c>
      <c r="AX17" s="47">
        <v>185</v>
      </c>
      <c r="AY17" s="47">
        <v>146</v>
      </c>
      <c r="AZ17" s="47">
        <v>176</v>
      </c>
      <c r="BA17" s="47"/>
      <c r="BB17" s="47"/>
      <c r="BC17" s="46">
        <f>SUM(E17:N17)</f>
        <v>1874</v>
      </c>
      <c r="BD17" s="46">
        <f>SUM(O17:X17)</f>
        <v>1561</v>
      </c>
      <c r="BE17" s="46">
        <f>SUM(Y17:AH17)</f>
        <v>1553</v>
      </c>
      <c r="BF17" s="46">
        <f>SUM(AI17:AR17)</f>
        <v>901</v>
      </c>
      <c r="BG17" s="46">
        <f>SUM(AS17:BB17)</f>
        <v>1466</v>
      </c>
      <c r="BH17" s="46">
        <f>SUM(BC17:BG17)</f>
        <v>7355</v>
      </c>
      <c r="BI17" s="46">
        <f>COUNT(E17:BB17)</f>
        <v>39</v>
      </c>
      <c r="BJ17" s="49">
        <f>(BH17/BI17)</f>
        <v>188.5897435897436</v>
      </c>
    </row>
    <row r="18" spans="1:62" ht="13.5">
      <c r="A18" s="46">
        <v>15</v>
      </c>
      <c r="B18" s="47">
        <v>416</v>
      </c>
      <c r="C18" s="52" t="s">
        <v>91</v>
      </c>
      <c r="D18" s="52" t="s">
        <v>55</v>
      </c>
      <c r="E18" s="47"/>
      <c r="F18" s="47"/>
      <c r="G18" s="47"/>
      <c r="H18" s="47"/>
      <c r="I18" s="47"/>
      <c r="J18" s="47"/>
      <c r="K18" s="47"/>
      <c r="L18" s="48"/>
      <c r="M18" s="47"/>
      <c r="N18" s="47"/>
      <c r="O18" s="47"/>
      <c r="P18" s="47"/>
      <c r="Q18" s="47"/>
      <c r="R18" s="47"/>
      <c r="S18" s="47"/>
      <c r="T18" s="48"/>
      <c r="U18" s="47"/>
      <c r="V18" s="47"/>
      <c r="W18" s="47"/>
      <c r="X18" s="48"/>
      <c r="Y18" s="47">
        <v>178</v>
      </c>
      <c r="Z18" s="47">
        <v>118</v>
      </c>
      <c r="AA18" s="47">
        <v>201</v>
      </c>
      <c r="AB18" s="47">
        <v>227</v>
      </c>
      <c r="AC18" s="47">
        <v>158</v>
      </c>
      <c r="AD18" s="47">
        <v>219</v>
      </c>
      <c r="AE18" s="47">
        <v>222</v>
      </c>
      <c r="AF18" s="47">
        <v>176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6">
        <f>SUM(E18:N18)</f>
        <v>0</v>
      </c>
      <c r="BD18" s="46">
        <f>SUM(O18:X18)</f>
        <v>0</v>
      </c>
      <c r="BE18" s="46">
        <f>SUM(Y18:AH18)</f>
        <v>1499</v>
      </c>
      <c r="BF18" s="46">
        <f>SUM(AI18:AR18)</f>
        <v>0</v>
      </c>
      <c r="BG18" s="46">
        <f>SUM(AS18:BB18)</f>
        <v>0</v>
      </c>
      <c r="BH18" s="46">
        <f>SUM(BC18:BG18)</f>
        <v>1499</v>
      </c>
      <c r="BI18" s="46">
        <f>COUNT(E18:BB18)</f>
        <v>8</v>
      </c>
      <c r="BJ18" s="49">
        <f>(BH18/BI18)</f>
        <v>187.375</v>
      </c>
    </row>
    <row r="19" spans="1:62" ht="13.5">
      <c r="A19" s="46">
        <v>16</v>
      </c>
      <c r="B19" s="47">
        <v>3517</v>
      </c>
      <c r="C19" s="52" t="s">
        <v>47</v>
      </c>
      <c r="D19" s="52" t="s">
        <v>45</v>
      </c>
      <c r="E19" s="47">
        <v>189</v>
      </c>
      <c r="F19" s="47">
        <v>173</v>
      </c>
      <c r="G19" s="47">
        <v>179</v>
      </c>
      <c r="H19" s="47">
        <v>155</v>
      </c>
      <c r="I19" s="47">
        <v>187</v>
      </c>
      <c r="J19" s="47">
        <v>200</v>
      </c>
      <c r="K19" s="47">
        <v>146</v>
      </c>
      <c r="L19" s="47">
        <v>254</v>
      </c>
      <c r="M19" s="47">
        <v>203</v>
      </c>
      <c r="N19" s="47">
        <v>208</v>
      </c>
      <c r="O19" s="47">
        <v>174</v>
      </c>
      <c r="P19" s="47">
        <v>199</v>
      </c>
      <c r="Q19" s="47">
        <v>231</v>
      </c>
      <c r="R19" s="47">
        <v>194</v>
      </c>
      <c r="S19" s="47">
        <v>189</v>
      </c>
      <c r="T19" s="47">
        <v>221</v>
      </c>
      <c r="U19" s="48">
        <v>161</v>
      </c>
      <c r="V19" s="48">
        <v>187</v>
      </c>
      <c r="W19" s="48">
        <v>204</v>
      </c>
      <c r="X19" s="48">
        <v>203</v>
      </c>
      <c r="Y19" s="48">
        <v>171</v>
      </c>
      <c r="Z19" s="48">
        <v>192</v>
      </c>
      <c r="AA19" s="48">
        <v>216</v>
      </c>
      <c r="AB19" s="48">
        <v>195</v>
      </c>
      <c r="AC19" s="48">
        <v>153</v>
      </c>
      <c r="AD19" s="48"/>
      <c r="AE19" s="48">
        <v>177</v>
      </c>
      <c r="AF19" s="48">
        <v>191</v>
      </c>
      <c r="AG19" s="48">
        <v>203</v>
      </c>
      <c r="AH19" s="48">
        <v>158</v>
      </c>
      <c r="AI19" s="48"/>
      <c r="AJ19" s="48"/>
      <c r="AK19" s="47"/>
      <c r="AL19" s="47"/>
      <c r="AM19" s="47"/>
      <c r="AN19" s="47"/>
      <c r="AO19" s="47"/>
      <c r="AP19" s="47"/>
      <c r="AQ19" s="47"/>
      <c r="AR19" s="47"/>
      <c r="AS19" s="47">
        <v>176</v>
      </c>
      <c r="AT19" s="47">
        <v>187</v>
      </c>
      <c r="AU19" s="47">
        <v>199</v>
      </c>
      <c r="AV19" s="47">
        <v>121</v>
      </c>
      <c r="AW19" s="47">
        <v>199</v>
      </c>
      <c r="AX19" s="47">
        <v>233</v>
      </c>
      <c r="AY19" s="47">
        <v>177</v>
      </c>
      <c r="AZ19" s="47">
        <v>138</v>
      </c>
      <c r="BA19" s="47">
        <v>162</v>
      </c>
      <c r="BB19" s="47">
        <v>174</v>
      </c>
      <c r="BC19" s="46">
        <f>SUM(E19:N19)</f>
        <v>1894</v>
      </c>
      <c r="BD19" s="46">
        <f>SUM(O19:X19)</f>
        <v>1963</v>
      </c>
      <c r="BE19" s="46">
        <f>SUM(Y19:AH19)</f>
        <v>1656</v>
      </c>
      <c r="BF19" s="46">
        <f>SUM(AI19:AR19)</f>
        <v>0</v>
      </c>
      <c r="BG19" s="46">
        <f>SUM(AS19:BB19)</f>
        <v>1766</v>
      </c>
      <c r="BH19" s="46">
        <f>SUM(BC19:BG19)</f>
        <v>7279</v>
      </c>
      <c r="BI19" s="46">
        <f>COUNT(E19:BB19)</f>
        <v>39</v>
      </c>
      <c r="BJ19" s="49">
        <f>(BH19/BI19)</f>
        <v>186.64102564102564</v>
      </c>
    </row>
    <row r="20" spans="1:62" ht="13.5">
      <c r="A20" s="46">
        <v>17</v>
      </c>
      <c r="B20" s="47">
        <v>2691</v>
      </c>
      <c r="C20" s="52" t="s">
        <v>92</v>
      </c>
      <c r="D20" s="52" t="s">
        <v>55</v>
      </c>
      <c r="E20" s="47"/>
      <c r="F20" s="47"/>
      <c r="G20" s="47"/>
      <c r="H20" s="47"/>
      <c r="I20" s="47"/>
      <c r="J20" s="47"/>
      <c r="K20" s="47"/>
      <c r="L20" s="4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8"/>
      <c r="Y20" s="47">
        <v>153</v>
      </c>
      <c r="Z20" s="47">
        <v>201</v>
      </c>
      <c r="AA20" s="47">
        <v>221</v>
      </c>
      <c r="AB20" s="47">
        <v>192</v>
      </c>
      <c r="AC20" s="47">
        <v>191</v>
      </c>
      <c r="AD20" s="47">
        <v>171</v>
      </c>
      <c r="AE20" s="47">
        <v>180</v>
      </c>
      <c r="AF20" s="47">
        <v>181</v>
      </c>
      <c r="AG20" s="47">
        <v>183</v>
      </c>
      <c r="AH20" s="47">
        <v>162</v>
      </c>
      <c r="AI20" s="47"/>
      <c r="AJ20" s="47"/>
      <c r="AK20" s="47">
        <v>218</v>
      </c>
      <c r="AL20" s="47">
        <v>160</v>
      </c>
      <c r="AM20" s="47">
        <v>189</v>
      </c>
      <c r="AN20" s="47">
        <v>202</v>
      </c>
      <c r="AO20" s="47">
        <v>159</v>
      </c>
      <c r="AP20" s="47"/>
      <c r="AQ20" s="47"/>
      <c r="AR20" s="47">
        <v>178</v>
      </c>
      <c r="AS20" s="47">
        <v>162</v>
      </c>
      <c r="AT20" s="47">
        <v>150</v>
      </c>
      <c r="AU20" s="47">
        <v>216</v>
      </c>
      <c r="AV20" s="47">
        <v>165</v>
      </c>
      <c r="AW20" s="47"/>
      <c r="AX20" s="47"/>
      <c r="AY20" s="47">
        <v>189</v>
      </c>
      <c r="AZ20" s="47">
        <v>174</v>
      </c>
      <c r="BA20" s="47">
        <v>249</v>
      </c>
      <c r="BB20" s="47">
        <v>163</v>
      </c>
      <c r="BC20" s="46">
        <f>SUM(E20:N20)</f>
        <v>0</v>
      </c>
      <c r="BD20" s="46">
        <f>SUM(O20:X20)</f>
        <v>0</v>
      </c>
      <c r="BE20" s="46">
        <f>SUM(Y20:AH20)</f>
        <v>1835</v>
      </c>
      <c r="BF20" s="46">
        <f>SUM(AI20:AR20)</f>
        <v>1106</v>
      </c>
      <c r="BG20" s="46">
        <f>SUM(AS20:BB20)</f>
        <v>1468</v>
      </c>
      <c r="BH20" s="46">
        <f>SUM(BC20:BG20)</f>
        <v>4409</v>
      </c>
      <c r="BI20" s="46">
        <f>COUNT(E20:BB20)</f>
        <v>24</v>
      </c>
      <c r="BJ20" s="49">
        <f>(BH20/BI20)</f>
        <v>183.70833333333334</v>
      </c>
    </row>
    <row r="21" spans="1:62" ht="13.5">
      <c r="A21" s="46">
        <v>18</v>
      </c>
      <c r="B21" s="47">
        <v>1905</v>
      </c>
      <c r="C21" s="52" t="s">
        <v>54</v>
      </c>
      <c r="D21" s="52" t="s">
        <v>55</v>
      </c>
      <c r="E21" s="47">
        <v>200</v>
      </c>
      <c r="F21" s="47">
        <v>233</v>
      </c>
      <c r="G21" s="47">
        <v>175</v>
      </c>
      <c r="H21" s="47">
        <v>172</v>
      </c>
      <c r="I21" s="47"/>
      <c r="J21" s="47"/>
      <c r="K21" s="47"/>
      <c r="L21" s="47">
        <v>152</v>
      </c>
      <c r="M21" s="47">
        <v>177</v>
      </c>
      <c r="N21" s="47">
        <v>138</v>
      </c>
      <c r="O21" s="47"/>
      <c r="P21" s="47"/>
      <c r="Q21" s="47">
        <v>199</v>
      </c>
      <c r="R21" s="47">
        <v>223</v>
      </c>
      <c r="S21" s="47">
        <v>143</v>
      </c>
      <c r="T21" s="47">
        <v>156</v>
      </c>
      <c r="U21" s="47"/>
      <c r="V21" s="47"/>
      <c r="W21" s="47"/>
      <c r="X21" s="48"/>
      <c r="Y21" s="47"/>
      <c r="Z21" s="47"/>
      <c r="AA21" s="47"/>
      <c r="AB21" s="47"/>
      <c r="AC21" s="47">
        <v>189</v>
      </c>
      <c r="AD21" s="47">
        <v>146</v>
      </c>
      <c r="AE21" s="47">
        <v>190</v>
      </c>
      <c r="AF21" s="47">
        <v>221</v>
      </c>
      <c r="AG21" s="47">
        <v>192</v>
      </c>
      <c r="AH21" s="47">
        <v>215</v>
      </c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6">
        <f>SUM(E21:N21)</f>
        <v>1247</v>
      </c>
      <c r="BD21" s="46">
        <f>SUM(O21:X21)</f>
        <v>721</v>
      </c>
      <c r="BE21" s="46">
        <f>SUM(Y21:AH21)</f>
        <v>1153</v>
      </c>
      <c r="BF21" s="46">
        <f>SUM(AI21:AR21)</f>
        <v>0</v>
      </c>
      <c r="BG21" s="46">
        <f>SUM(AS21:BB21)</f>
        <v>0</v>
      </c>
      <c r="BH21" s="46">
        <f>SUM(BC21:BG21)</f>
        <v>3121</v>
      </c>
      <c r="BI21" s="46">
        <f>COUNT(E21:BB21)</f>
        <v>17</v>
      </c>
      <c r="BJ21" s="49">
        <f>(BH21/BI21)</f>
        <v>183.58823529411765</v>
      </c>
    </row>
    <row r="22" spans="1:62" ht="13.5">
      <c r="A22" s="46">
        <v>19</v>
      </c>
      <c r="B22" s="47">
        <v>3410</v>
      </c>
      <c r="C22" s="55" t="s">
        <v>81</v>
      </c>
      <c r="D22" s="55" t="s">
        <v>62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>
        <v>190</v>
      </c>
      <c r="P22" s="48">
        <v>155</v>
      </c>
      <c r="Q22" s="48">
        <v>245</v>
      </c>
      <c r="R22" s="48">
        <v>180</v>
      </c>
      <c r="S22" s="48">
        <v>164</v>
      </c>
      <c r="T22" s="48"/>
      <c r="U22" s="47"/>
      <c r="V22" s="47">
        <v>160</v>
      </c>
      <c r="W22" s="47">
        <v>214</v>
      </c>
      <c r="X22" s="48">
        <v>176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>
        <v>265</v>
      </c>
      <c r="AJ22" s="47">
        <v>166</v>
      </c>
      <c r="AK22" s="47">
        <v>136</v>
      </c>
      <c r="AL22" s="47"/>
      <c r="AM22" s="47"/>
      <c r="AN22" s="47"/>
      <c r="AO22" s="47"/>
      <c r="AP22" s="47">
        <v>162</v>
      </c>
      <c r="AQ22" s="47">
        <v>222</v>
      </c>
      <c r="AR22" s="47"/>
      <c r="AS22" s="47">
        <v>179</v>
      </c>
      <c r="AT22" s="47">
        <v>213</v>
      </c>
      <c r="AU22" s="47">
        <v>197</v>
      </c>
      <c r="AV22" s="47">
        <v>137</v>
      </c>
      <c r="AW22" s="47"/>
      <c r="AX22" s="47"/>
      <c r="AY22" s="47">
        <v>189</v>
      </c>
      <c r="AZ22" s="47">
        <v>176</v>
      </c>
      <c r="BA22" s="47">
        <v>169</v>
      </c>
      <c r="BB22" s="47">
        <v>158</v>
      </c>
      <c r="BC22" s="46">
        <f>SUM(E22:N22)</f>
        <v>0</v>
      </c>
      <c r="BD22" s="46">
        <f>SUM(O22:X22)</f>
        <v>1484</v>
      </c>
      <c r="BE22" s="46">
        <f>SUM(Y22:AH22)</f>
        <v>0</v>
      </c>
      <c r="BF22" s="46">
        <f>SUM(AI22:AR22)</f>
        <v>951</v>
      </c>
      <c r="BG22" s="46">
        <f>SUM(AS22:BB22)</f>
        <v>1418</v>
      </c>
      <c r="BH22" s="46">
        <f>SUM(BC22:BG22)</f>
        <v>3853</v>
      </c>
      <c r="BI22" s="46">
        <f>COUNT(E22:BB22)</f>
        <v>21</v>
      </c>
      <c r="BJ22" s="49">
        <f>(BH22/BI22)</f>
        <v>183.47619047619048</v>
      </c>
    </row>
    <row r="23" spans="1:62" ht="13.5">
      <c r="A23" s="46">
        <v>20</v>
      </c>
      <c r="B23" s="47">
        <v>3097</v>
      </c>
      <c r="C23" s="52" t="s">
        <v>87</v>
      </c>
      <c r="D23" s="52" t="s">
        <v>55</v>
      </c>
      <c r="E23" s="47"/>
      <c r="F23" s="47"/>
      <c r="G23" s="47"/>
      <c r="H23" s="47"/>
      <c r="I23" s="47"/>
      <c r="J23" s="47"/>
      <c r="K23" s="47"/>
      <c r="L23" s="48"/>
      <c r="M23" s="47"/>
      <c r="N23" s="47"/>
      <c r="O23" s="47">
        <v>194</v>
      </c>
      <c r="P23" s="47">
        <v>155</v>
      </c>
      <c r="Q23" s="47">
        <v>176</v>
      </c>
      <c r="R23" s="47">
        <v>183</v>
      </c>
      <c r="S23" s="47">
        <v>205</v>
      </c>
      <c r="T23" s="47">
        <v>201</v>
      </c>
      <c r="U23" s="48">
        <v>202</v>
      </c>
      <c r="V23" s="48">
        <v>191</v>
      </c>
      <c r="W23" s="48">
        <v>246</v>
      </c>
      <c r="X23" s="48">
        <v>214</v>
      </c>
      <c r="Y23" s="48">
        <v>168</v>
      </c>
      <c r="Z23" s="48">
        <v>198</v>
      </c>
      <c r="AA23" s="48">
        <v>153</v>
      </c>
      <c r="AB23" s="48">
        <v>182</v>
      </c>
      <c r="AC23" s="48">
        <v>145</v>
      </c>
      <c r="AD23" s="48">
        <v>201</v>
      </c>
      <c r="AE23" s="48">
        <v>169</v>
      </c>
      <c r="AF23" s="48">
        <v>186</v>
      </c>
      <c r="AG23" s="48">
        <v>192</v>
      </c>
      <c r="AH23" s="48">
        <v>176</v>
      </c>
      <c r="AI23" s="48">
        <v>174</v>
      </c>
      <c r="AJ23" s="48">
        <v>158</v>
      </c>
      <c r="AK23" s="47"/>
      <c r="AL23" s="52"/>
      <c r="AM23" s="47">
        <v>171</v>
      </c>
      <c r="AN23" s="47">
        <v>179</v>
      </c>
      <c r="AO23" s="47"/>
      <c r="AP23" s="47">
        <v>210</v>
      </c>
      <c r="AQ23" s="47">
        <v>191</v>
      </c>
      <c r="AR23" s="47">
        <v>167</v>
      </c>
      <c r="AS23" s="47">
        <v>137</v>
      </c>
      <c r="AT23" s="47">
        <v>172</v>
      </c>
      <c r="AU23" s="47"/>
      <c r="AV23" s="47"/>
      <c r="AW23" s="47"/>
      <c r="AX23" s="47">
        <v>178</v>
      </c>
      <c r="AY23" s="47">
        <v>160</v>
      </c>
      <c r="AZ23" s="47">
        <v>191</v>
      </c>
      <c r="BA23" s="47">
        <v>211</v>
      </c>
      <c r="BB23" s="47"/>
      <c r="BC23" s="46">
        <f>SUM(E23:N23)</f>
        <v>0</v>
      </c>
      <c r="BD23" s="46">
        <f>SUM(O23:X23)</f>
        <v>1967</v>
      </c>
      <c r="BE23" s="46">
        <f>SUM(Y23:AH23)</f>
        <v>1770</v>
      </c>
      <c r="BF23" s="46">
        <f>SUM(AI23:AR23)</f>
        <v>1250</v>
      </c>
      <c r="BG23" s="46">
        <f>SUM(AS23:BB23)</f>
        <v>1049</v>
      </c>
      <c r="BH23" s="46">
        <f>SUM(BC23:BG23)</f>
        <v>6036</v>
      </c>
      <c r="BI23" s="46">
        <f>COUNT(E23:BB23)</f>
        <v>33</v>
      </c>
      <c r="BJ23" s="49">
        <f>(BH23/BI23)</f>
        <v>182.9090909090909</v>
      </c>
    </row>
    <row r="24" spans="1:62" ht="13.5">
      <c r="A24" s="46">
        <v>21</v>
      </c>
      <c r="B24" s="47">
        <v>1632</v>
      </c>
      <c r="C24" s="52" t="s">
        <v>53</v>
      </c>
      <c r="D24" s="52" t="s">
        <v>50</v>
      </c>
      <c r="E24" s="47">
        <v>190</v>
      </c>
      <c r="F24" s="47">
        <v>173</v>
      </c>
      <c r="G24" s="47">
        <v>149</v>
      </c>
      <c r="H24" s="47">
        <v>244</v>
      </c>
      <c r="I24" s="47">
        <v>180</v>
      </c>
      <c r="J24" s="47">
        <v>147</v>
      </c>
      <c r="K24" s="47">
        <v>204</v>
      </c>
      <c r="L24" s="47">
        <v>176</v>
      </c>
      <c r="M24" s="47">
        <v>199</v>
      </c>
      <c r="N24" s="47">
        <v>163</v>
      </c>
      <c r="O24" s="47">
        <v>135</v>
      </c>
      <c r="P24" s="47">
        <v>242</v>
      </c>
      <c r="Q24" s="47">
        <v>200</v>
      </c>
      <c r="R24" s="47">
        <v>177</v>
      </c>
      <c r="S24" s="47"/>
      <c r="T24" s="47"/>
      <c r="U24" s="47">
        <v>167</v>
      </c>
      <c r="V24" s="47">
        <v>209</v>
      </c>
      <c r="W24" s="48">
        <v>146</v>
      </c>
      <c r="X24" s="48">
        <v>210</v>
      </c>
      <c r="Y24" s="47">
        <v>234</v>
      </c>
      <c r="Z24" s="47">
        <v>181</v>
      </c>
      <c r="AA24" s="47">
        <v>169</v>
      </c>
      <c r="AB24" s="47">
        <v>224</v>
      </c>
      <c r="AC24" s="47">
        <v>191</v>
      </c>
      <c r="AD24" s="47">
        <v>252</v>
      </c>
      <c r="AE24" s="47">
        <v>170</v>
      </c>
      <c r="AF24" s="47">
        <v>168</v>
      </c>
      <c r="AG24" s="47">
        <v>223</v>
      </c>
      <c r="AH24" s="47">
        <v>141</v>
      </c>
      <c r="AI24" s="47">
        <v>169</v>
      </c>
      <c r="AJ24" s="47">
        <v>160</v>
      </c>
      <c r="AK24" s="47">
        <v>186</v>
      </c>
      <c r="AL24" s="47">
        <v>163</v>
      </c>
      <c r="AM24" s="47">
        <v>197</v>
      </c>
      <c r="AN24" s="47">
        <v>234</v>
      </c>
      <c r="AO24" s="47">
        <v>192</v>
      </c>
      <c r="AP24" s="47">
        <v>162</v>
      </c>
      <c r="AQ24" s="47">
        <v>155</v>
      </c>
      <c r="AR24" s="47">
        <v>179</v>
      </c>
      <c r="AS24" s="47">
        <v>161</v>
      </c>
      <c r="AT24" s="47">
        <v>181</v>
      </c>
      <c r="AU24" s="47">
        <v>224</v>
      </c>
      <c r="AV24" s="47">
        <v>132</v>
      </c>
      <c r="AW24" s="47">
        <v>171</v>
      </c>
      <c r="AX24" s="47">
        <v>206</v>
      </c>
      <c r="AY24" s="47">
        <v>156</v>
      </c>
      <c r="AZ24" s="47">
        <v>177</v>
      </c>
      <c r="BA24" s="47">
        <v>123</v>
      </c>
      <c r="BB24" s="47">
        <v>166</v>
      </c>
      <c r="BC24" s="46">
        <f>SUM(E24:N24)</f>
        <v>1825</v>
      </c>
      <c r="BD24" s="46">
        <f>SUM(O24:X24)</f>
        <v>1486</v>
      </c>
      <c r="BE24" s="46">
        <f>SUM(Y24:AH24)</f>
        <v>1953</v>
      </c>
      <c r="BF24" s="46">
        <f>SUM(AI24:AR24)</f>
        <v>1797</v>
      </c>
      <c r="BG24" s="46">
        <f>SUM(AS24:BB24)</f>
        <v>1697</v>
      </c>
      <c r="BH24" s="46">
        <f>SUM(BC24:BG24)</f>
        <v>8758</v>
      </c>
      <c r="BI24" s="46">
        <f>COUNT(E24:BB24)</f>
        <v>48</v>
      </c>
      <c r="BJ24" s="49">
        <f>(BH24/BI24)</f>
        <v>182.45833333333334</v>
      </c>
    </row>
    <row r="25" spans="1:62" ht="13.5">
      <c r="A25" s="46">
        <v>22</v>
      </c>
      <c r="B25" s="47">
        <v>2204</v>
      </c>
      <c r="C25" s="52" t="s">
        <v>63</v>
      </c>
      <c r="D25" s="52" t="s">
        <v>62</v>
      </c>
      <c r="E25" s="47">
        <v>171</v>
      </c>
      <c r="F25" s="47">
        <v>195</v>
      </c>
      <c r="G25" s="47">
        <v>165</v>
      </c>
      <c r="H25" s="47">
        <v>194</v>
      </c>
      <c r="I25" s="47">
        <v>225</v>
      </c>
      <c r="J25" s="47">
        <v>172</v>
      </c>
      <c r="K25" s="47">
        <v>210</v>
      </c>
      <c r="L25" s="47">
        <v>200</v>
      </c>
      <c r="M25" s="47">
        <v>182</v>
      </c>
      <c r="N25" s="47">
        <v>146</v>
      </c>
      <c r="O25" s="47">
        <v>182</v>
      </c>
      <c r="P25" s="47">
        <v>181</v>
      </c>
      <c r="Q25" s="47">
        <v>172</v>
      </c>
      <c r="R25" s="47">
        <v>201</v>
      </c>
      <c r="S25" s="47">
        <v>178</v>
      </c>
      <c r="T25" s="47">
        <v>171</v>
      </c>
      <c r="U25" s="48">
        <v>188</v>
      </c>
      <c r="V25" s="48">
        <v>225</v>
      </c>
      <c r="W25" s="48">
        <v>188</v>
      </c>
      <c r="X25" s="48">
        <v>163</v>
      </c>
      <c r="Y25" s="48">
        <v>155</v>
      </c>
      <c r="Z25" s="48">
        <v>113</v>
      </c>
      <c r="AA25" s="48"/>
      <c r="AB25" s="48"/>
      <c r="AC25" s="48"/>
      <c r="AD25" s="48"/>
      <c r="AE25" s="48">
        <v>204</v>
      </c>
      <c r="AF25" s="48">
        <v>165</v>
      </c>
      <c r="AG25" s="48">
        <v>194</v>
      </c>
      <c r="AH25" s="48">
        <v>136</v>
      </c>
      <c r="AI25" s="48">
        <v>170</v>
      </c>
      <c r="AJ25" s="48">
        <v>214</v>
      </c>
      <c r="AK25" s="47">
        <v>170</v>
      </c>
      <c r="AL25" s="47">
        <v>193</v>
      </c>
      <c r="AM25" s="47">
        <v>203</v>
      </c>
      <c r="AN25" s="47">
        <v>203</v>
      </c>
      <c r="AO25" s="47">
        <v>221</v>
      </c>
      <c r="AP25" s="47">
        <v>180</v>
      </c>
      <c r="AQ25" s="47">
        <v>177</v>
      </c>
      <c r="AR25" s="47">
        <v>172</v>
      </c>
      <c r="AS25" s="47"/>
      <c r="AT25" s="47"/>
      <c r="AU25" s="47">
        <v>190</v>
      </c>
      <c r="AV25" s="47">
        <v>140</v>
      </c>
      <c r="AW25" s="47">
        <v>205</v>
      </c>
      <c r="AX25" s="47">
        <v>166</v>
      </c>
      <c r="AY25" s="47"/>
      <c r="AZ25" s="47"/>
      <c r="BA25" s="47"/>
      <c r="BB25" s="47">
        <v>159</v>
      </c>
      <c r="BC25" s="46">
        <f>SUM(E25:N25)</f>
        <v>1860</v>
      </c>
      <c r="BD25" s="46">
        <f>SUM(O25:X25)</f>
        <v>1849</v>
      </c>
      <c r="BE25" s="46">
        <f>SUM(Y25:AH25)</f>
        <v>967</v>
      </c>
      <c r="BF25" s="46">
        <f>SUM(AI25:AR25)</f>
        <v>1903</v>
      </c>
      <c r="BG25" s="46">
        <f>SUM(AS25:BB25)</f>
        <v>860</v>
      </c>
      <c r="BH25" s="46">
        <f>SUM(BC25:BG25)</f>
        <v>7439</v>
      </c>
      <c r="BI25" s="46">
        <f>COUNT(E25:BB25)</f>
        <v>41</v>
      </c>
      <c r="BJ25" s="49">
        <f>(BH25/BI25)</f>
        <v>181.4390243902439</v>
      </c>
    </row>
    <row r="26" spans="1:62" ht="13.5">
      <c r="A26" s="46">
        <v>23</v>
      </c>
      <c r="B26" s="48">
        <v>3116</v>
      </c>
      <c r="C26" s="52" t="s">
        <v>76</v>
      </c>
      <c r="D26" s="52" t="s">
        <v>74</v>
      </c>
      <c r="E26" s="47">
        <v>229</v>
      </c>
      <c r="F26" s="47">
        <v>172</v>
      </c>
      <c r="G26" s="47">
        <v>194</v>
      </c>
      <c r="H26" s="47">
        <v>176</v>
      </c>
      <c r="I26" s="47">
        <v>160</v>
      </c>
      <c r="J26" s="47">
        <v>155</v>
      </c>
      <c r="K26" s="47">
        <v>198</v>
      </c>
      <c r="L26" s="47">
        <v>200</v>
      </c>
      <c r="M26" s="47">
        <v>183</v>
      </c>
      <c r="N26" s="47">
        <v>184</v>
      </c>
      <c r="O26" s="47">
        <v>197</v>
      </c>
      <c r="P26" s="47">
        <v>212</v>
      </c>
      <c r="Q26" s="47">
        <v>149</v>
      </c>
      <c r="R26" s="47">
        <v>236</v>
      </c>
      <c r="S26" s="47">
        <v>190</v>
      </c>
      <c r="T26" s="47">
        <v>134</v>
      </c>
      <c r="U26" s="48"/>
      <c r="V26" s="48"/>
      <c r="W26" s="48">
        <v>178</v>
      </c>
      <c r="X26" s="48">
        <v>178</v>
      </c>
      <c r="Y26" s="48">
        <v>168</v>
      </c>
      <c r="Z26" s="48">
        <v>183</v>
      </c>
      <c r="AA26" s="48">
        <v>190</v>
      </c>
      <c r="AB26" s="48">
        <v>154</v>
      </c>
      <c r="AC26" s="48">
        <v>162</v>
      </c>
      <c r="AD26" s="48">
        <v>168</v>
      </c>
      <c r="AE26" s="48">
        <v>179</v>
      </c>
      <c r="AF26" s="48">
        <v>199</v>
      </c>
      <c r="AG26" s="48">
        <v>181</v>
      </c>
      <c r="AH26" s="48">
        <v>201</v>
      </c>
      <c r="AI26" s="48">
        <v>202</v>
      </c>
      <c r="AJ26" s="48">
        <v>214</v>
      </c>
      <c r="AK26" s="47">
        <v>192</v>
      </c>
      <c r="AL26" s="47">
        <v>174</v>
      </c>
      <c r="AM26" s="47">
        <v>196</v>
      </c>
      <c r="AN26" s="47">
        <v>185</v>
      </c>
      <c r="AO26" s="47">
        <v>118</v>
      </c>
      <c r="AP26" s="47"/>
      <c r="AQ26" s="47"/>
      <c r="AR26" s="47"/>
      <c r="AS26" s="47">
        <v>210</v>
      </c>
      <c r="AT26" s="47">
        <v>172</v>
      </c>
      <c r="AU26" s="47">
        <v>177</v>
      </c>
      <c r="AV26" s="47">
        <v>191</v>
      </c>
      <c r="AW26" s="47">
        <v>197</v>
      </c>
      <c r="AX26" s="47">
        <v>185</v>
      </c>
      <c r="AY26" s="47">
        <v>165</v>
      </c>
      <c r="AZ26" s="47"/>
      <c r="BA26" s="47">
        <v>131</v>
      </c>
      <c r="BB26" s="47">
        <v>164</v>
      </c>
      <c r="BC26" s="46">
        <f>SUM(E26:N26)</f>
        <v>1851</v>
      </c>
      <c r="BD26" s="46">
        <f>SUM(O26:X26)</f>
        <v>1474</v>
      </c>
      <c r="BE26" s="46">
        <f>SUM(Y26:AH26)</f>
        <v>1785</v>
      </c>
      <c r="BF26" s="46">
        <f>SUM(AI26:AR26)</f>
        <v>1281</v>
      </c>
      <c r="BG26" s="46">
        <f>SUM(AS26:BB26)</f>
        <v>1592</v>
      </c>
      <c r="BH26" s="46">
        <f>SUM(BC26:BG26)</f>
        <v>7983</v>
      </c>
      <c r="BI26" s="46">
        <f>COUNT(E26:BB26)</f>
        <v>44</v>
      </c>
      <c r="BJ26" s="49">
        <f>(BH26/BI26)</f>
        <v>181.4318181818182</v>
      </c>
    </row>
    <row r="27" spans="1:62" ht="13.5">
      <c r="A27" s="46">
        <v>24</v>
      </c>
      <c r="B27" s="47">
        <v>2757</v>
      </c>
      <c r="C27" s="55" t="s">
        <v>67</v>
      </c>
      <c r="D27" s="55" t="s">
        <v>68</v>
      </c>
      <c r="E27" s="47">
        <v>104</v>
      </c>
      <c r="F27" s="47">
        <v>154</v>
      </c>
      <c r="G27" s="47"/>
      <c r="H27" s="47"/>
      <c r="I27" s="47">
        <v>158</v>
      </c>
      <c r="J27" s="47">
        <v>232</v>
      </c>
      <c r="K27" s="47">
        <v>180</v>
      </c>
      <c r="L27" s="47">
        <v>167</v>
      </c>
      <c r="M27" s="47">
        <v>190</v>
      </c>
      <c r="N27" s="47">
        <v>186</v>
      </c>
      <c r="O27" s="48">
        <v>143</v>
      </c>
      <c r="P27" s="48">
        <v>196</v>
      </c>
      <c r="Q27" s="48">
        <v>158</v>
      </c>
      <c r="R27" s="48">
        <v>170</v>
      </c>
      <c r="S27" s="48"/>
      <c r="T27" s="48"/>
      <c r="U27" s="47">
        <v>166</v>
      </c>
      <c r="V27" s="47">
        <v>192</v>
      </c>
      <c r="W27" s="47">
        <v>238</v>
      </c>
      <c r="X27" s="48">
        <v>194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>
        <v>162</v>
      </c>
      <c r="AJ27" s="47">
        <v>202</v>
      </c>
      <c r="AK27" s="47">
        <v>205</v>
      </c>
      <c r="AL27" s="47">
        <v>194</v>
      </c>
      <c r="AM27" s="47">
        <v>198</v>
      </c>
      <c r="AN27" s="47">
        <v>194</v>
      </c>
      <c r="AO27" s="47">
        <v>142</v>
      </c>
      <c r="AP27" s="47">
        <v>172</v>
      </c>
      <c r="AQ27" s="47">
        <v>177</v>
      </c>
      <c r="AR27" s="47">
        <v>218</v>
      </c>
      <c r="AS27" s="47">
        <v>168</v>
      </c>
      <c r="AT27" s="47">
        <v>128</v>
      </c>
      <c r="AU27" s="47">
        <v>178</v>
      </c>
      <c r="AV27" s="47">
        <v>168</v>
      </c>
      <c r="AW27" s="47">
        <v>189</v>
      </c>
      <c r="AX27" s="47">
        <v>246</v>
      </c>
      <c r="AY27" s="47">
        <v>160</v>
      </c>
      <c r="AZ27" s="47"/>
      <c r="BA27" s="47"/>
      <c r="BB27" s="47"/>
      <c r="BC27" s="46">
        <f>SUM(E27:N27)</f>
        <v>1371</v>
      </c>
      <c r="BD27" s="46">
        <f>SUM(O27:X27)</f>
        <v>1457</v>
      </c>
      <c r="BE27" s="46">
        <f>SUM(Y27:AH27)</f>
        <v>0</v>
      </c>
      <c r="BF27" s="46">
        <f>SUM(AI27:AR27)</f>
        <v>1864</v>
      </c>
      <c r="BG27" s="46">
        <f>SUM(AS27:BB27)</f>
        <v>1237</v>
      </c>
      <c r="BH27" s="46">
        <f>SUM(BC27:BG27)</f>
        <v>5929</v>
      </c>
      <c r="BI27" s="46">
        <f>COUNT(E27:BB27)</f>
        <v>33</v>
      </c>
      <c r="BJ27" s="49">
        <f>(BH27/BI27)</f>
        <v>179.66666666666666</v>
      </c>
    </row>
    <row r="28" spans="1:63" ht="13.5">
      <c r="A28" s="46">
        <v>25</v>
      </c>
      <c r="B28" s="47">
        <v>1318</v>
      </c>
      <c r="C28" s="52" t="s">
        <v>86</v>
      </c>
      <c r="D28" s="52" t="s">
        <v>55</v>
      </c>
      <c r="E28" s="47"/>
      <c r="F28" s="47"/>
      <c r="G28" s="47"/>
      <c r="H28" s="47"/>
      <c r="I28" s="47"/>
      <c r="J28" s="47"/>
      <c r="K28" s="47"/>
      <c r="L28" s="48"/>
      <c r="M28" s="47"/>
      <c r="N28" s="47"/>
      <c r="O28" s="47">
        <v>162</v>
      </c>
      <c r="P28" s="47">
        <v>207</v>
      </c>
      <c r="Q28" s="47">
        <v>193</v>
      </c>
      <c r="R28" s="47">
        <v>179</v>
      </c>
      <c r="S28" s="47"/>
      <c r="T28" s="47"/>
      <c r="U28" s="47">
        <v>189</v>
      </c>
      <c r="V28" s="47">
        <v>190</v>
      </c>
      <c r="W28" s="47">
        <v>160</v>
      </c>
      <c r="X28" s="48">
        <v>162</v>
      </c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v>144</v>
      </c>
      <c r="AT28" s="47">
        <v>190</v>
      </c>
      <c r="AU28" s="47">
        <v>198</v>
      </c>
      <c r="AV28" s="47">
        <v>201</v>
      </c>
      <c r="AW28" s="47">
        <v>137</v>
      </c>
      <c r="AX28" s="47">
        <v>171</v>
      </c>
      <c r="AY28" s="47">
        <v>200</v>
      </c>
      <c r="AZ28" s="47">
        <v>173</v>
      </c>
      <c r="BA28" s="47">
        <v>175</v>
      </c>
      <c r="BB28" s="47"/>
      <c r="BC28" s="46">
        <f>SUM(E28:N28)</f>
        <v>0</v>
      </c>
      <c r="BD28" s="46">
        <f>SUM(O28:X28)</f>
        <v>1442</v>
      </c>
      <c r="BE28" s="46">
        <f>SUM(Y28:AH28)</f>
        <v>0</v>
      </c>
      <c r="BF28" s="46">
        <f>SUM(AI28:AR28)</f>
        <v>0</v>
      </c>
      <c r="BG28" s="46">
        <f>SUM(AS28:BB28)</f>
        <v>1589</v>
      </c>
      <c r="BH28" s="46">
        <f>SUM(BC28:BG28)</f>
        <v>3031</v>
      </c>
      <c r="BI28" s="46">
        <f>COUNT(E28:BB28)</f>
        <v>17</v>
      </c>
      <c r="BJ28" s="49">
        <f>(BH28/BI28)</f>
        <v>178.2941176470588</v>
      </c>
      <c r="BK28" s="50"/>
    </row>
    <row r="29" spans="1:62" ht="13.5">
      <c r="A29" s="46">
        <v>26</v>
      </c>
      <c r="B29" s="47">
        <v>893</v>
      </c>
      <c r="C29" s="52" t="s">
        <v>79</v>
      </c>
      <c r="D29" s="52" t="s">
        <v>74</v>
      </c>
      <c r="E29" s="47"/>
      <c r="F29" s="47"/>
      <c r="G29" s="47"/>
      <c r="H29" s="47"/>
      <c r="I29" s="47"/>
      <c r="J29" s="47"/>
      <c r="K29" s="47"/>
      <c r="L29" s="48"/>
      <c r="M29" s="47"/>
      <c r="N29" s="47"/>
      <c r="O29" s="47">
        <v>179</v>
      </c>
      <c r="P29" s="47">
        <v>188</v>
      </c>
      <c r="Q29" s="47">
        <v>214</v>
      </c>
      <c r="R29" s="47">
        <v>209</v>
      </c>
      <c r="S29" s="47">
        <v>198</v>
      </c>
      <c r="T29" s="47">
        <v>164</v>
      </c>
      <c r="U29" s="48">
        <v>178</v>
      </c>
      <c r="V29" s="48">
        <v>177</v>
      </c>
      <c r="W29" s="48">
        <v>167</v>
      </c>
      <c r="X29" s="48">
        <v>160</v>
      </c>
      <c r="Y29" s="48">
        <v>170</v>
      </c>
      <c r="Z29" s="48">
        <v>183</v>
      </c>
      <c r="AA29" s="48">
        <v>187</v>
      </c>
      <c r="AB29" s="48">
        <v>181</v>
      </c>
      <c r="AC29" s="48">
        <v>144</v>
      </c>
      <c r="AD29" s="48">
        <v>182</v>
      </c>
      <c r="AE29" s="48">
        <v>148</v>
      </c>
      <c r="AF29" s="48">
        <v>150</v>
      </c>
      <c r="AG29" s="48">
        <v>165</v>
      </c>
      <c r="AH29" s="48">
        <v>156</v>
      </c>
      <c r="AI29" s="48"/>
      <c r="AJ29" s="48"/>
      <c r="AK29" s="47"/>
      <c r="AL29" s="47"/>
      <c r="AM29" s="47"/>
      <c r="AN29" s="47"/>
      <c r="AO29" s="47">
        <v>200</v>
      </c>
      <c r="AP29" s="47">
        <v>169</v>
      </c>
      <c r="AQ29" s="47">
        <v>196</v>
      </c>
      <c r="AR29" s="47">
        <v>215</v>
      </c>
      <c r="AS29" s="47">
        <v>193</v>
      </c>
      <c r="AT29" s="47">
        <v>148</v>
      </c>
      <c r="AU29" s="47"/>
      <c r="AV29" s="47"/>
      <c r="AW29" s="47"/>
      <c r="AX29" s="47"/>
      <c r="AY29" s="47"/>
      <c r="AZ29" s="47">
        <v>174</v>
      </c>
      <c r="BA29" s="47">
        <v>181</v>
      </c>
      <c r="BB29" s="47">
        <v>192</v>
      </c>
      <c r="BC29" s="46">
        <f>SUM(E29:N29)</f>
        <v>0</v>
      </c>
      <c r="BD29" s="46">
        <f>SUM(O29:X29)</f>
        <v>1834</v>
      </c>
      <c r="BE29" s="46">
        <f>SUM(Y29:AH29)</f>
        <v>1666</v>
      </c>
      <c r="BF29" s="46">
        <f>SUM(AI29:AR29)</f>
        <v>780</v>
      </c>
      <c r="BG29" s="46">
        <f>SUM(AS29:BB29)</f>
        <v>888</v>
      </c>
      <c r="BH29" s="46">
        <f>SUM(BC29:BG29)</f>
        <v>5168</v>
      </c>
      <c r="BI29" s="46">
        <f>COUNT(E29:BB29)</f>
        <v>29</v>
      </c>
      <c r="BJ29" s="49">
        <f>(BH29/BI29)</f>
        <v>178.20689655172413</v>
      </c>
    </row>
    <row r="30" spans="1:62" ht="13.5">
      <c r="A30" s="46">
        <v>27</v>
      </c>
      <c r="B30" s="47">
        <v>3407</v>
      </c>
      <c r="C30" s="55" t="s">
        <v>64</v>
      </c>
      <c r="D30" s="55" t="s">
        <v>62</v>
      </c>
      <c r="E30" s="47">
        <v>145</v>
      </c>
      <c r="F30" s="47">
        <v>147</v>
      </c>
      <c r="G30" s="47"/>
      <c r="H30" s="47"/>
      <c r="I30" s="47">
        <v>227</v>
      </c>
      <c r="J30" s="47">
        <v>189</v>
      </c>
      <c r="K30" s="47">
        <v>196</v>
      </c>
      <c r="L30" s="47">
        <v>161</v>
      </c>
      <c r="M30" s="47"/>
      <c r="N30" s="47">
        <v>166</v>
      </c>
      <c r="O30" s="48"/>
      <c r="P30" s="48"/>
      <c r="Q30" s="48"/>
      <c r="R30" s="48"/>
      <c r="S30" s="48">
        <v>158</v>
      </c>
      <c r="T30" s="48">
        <v>148</v>
      </c>
      <c r="U30" s="47">
        <v>154</v>
      </c>
      <c r="V30" s="47"/>
      <c r="W30" s="47"/>
      <c r="X30" s="48"/>
      <c r="Y30" s="47"/>
      <c r="Z30" s="47"/>
      <c r="AA30" s="47">
        <v>174</v>
      </c>
      <c r="AB30" s="47">
        <v>165</v>
      </c>
      <c r="AC30" s="47">
        <v>177</v>
      </c>
      <c r="AD30" s="47">
        <v>219</v>
      </c>
      <c r="AE30" s="47">
        <v>180</v>
      </c>
      <c r="AF30" s="47">
        <v>178</v>
      </c>
      <c r="AG30" s="47">
        <v>178</v>
      </c>
      <c r="AH30" s="47">
        <v>142</v>
      </c>
      <c r="AI30" s="47">
        <v>171</v>
      </c>
      <c r="AJ30" s="47">
        <v>221</v>
      </c>
      <c r="AK30" s="47">
        <v>194</v>
      </c>
      <c r="AL30" s="47">
        <v>232</v>
      </c>
      <c r="AM30" s="47">
        <v>182</v>
      </c>
      <c r="AN30" s="47">
        <v>221</v>
      </c>
      <c r="AO30" s="47">
        <v>175</v>
      </c>
      <c r="AP30" s="47">
        <v>195</v>
      </c>
      <c r="AQ30" s="47">
        <v>162</v>
      </c>
      <c r="AR30" s="47">
        <v>198</v>
      </c>
      <c r="AS30" s="47">
        <v>159</v>
      </c>
      <c r="AT30" s="47">
        <v>149</v>
      </c>
      <c r="AU30" s="47"/>
      <c r="AV30" s="47"/>
      <c r="AW30" s="47"/>
      <c r="AX30" s="47"/>
      <c r="AY30" s="47">
        <v>159</v>
      </c>
      <c r="AZ30" s="47">
        <v>190</v>
      </c>
      <c r="BA30" s="47">
        <v>165</v>
      </c>
      <c r="BB30" s="47"/>
      <c r="BC30" s="46">
        <f>SUM(E30:N30)</f>
        <v>1231</v>
      </c>
      <c r="BD30" s="46">
        <f>SUM(O30:X30)</f>
        <v>460</v>
      </c>
      <c r="BE30" s="46">
        <f>SUM(Y30:AH30)</f>
        <v>1413</v>
      </c>
      <c r="BF30" s="46">
        <f>SUM(AI30:AR30)</f>
        <v>1951</v>
      </c>
      <c r="BG30" s="46">
        <f>SUM(AS30:BB30)</f>
        <v>822</v>
      </c>
      <c r="BH30" s="46">
        <f>SUM(BC30:BG30)</f>
        <v>5877</v>
      </c>
      <c r="BI30" s="46">
        <f>COUNT(E30:BB30)</f>
        <v>33</v>
      </c>
      <c r="BJ30" s="49">
        <f>(BH30/BI30)</f>
        <v>178.0909090909091</v>
      </c>
    </row>
    <row r="31" spans="1:62" ht="13.5">
      <c r="A31" s="46">
        <v>28</v>
      </c>
      <c r="B31" s="47">
        <v>3590</v>
      </c>
      <c r="C31" s="55" t="s">
        <v>84</v>
      </c>
      <c r="D31" s="55" t="s">
        <v>45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>
        <v>160</v>
      </c>
      <c r="P31" s="48"/>
      <c r="Q31" s="48">
        <v>158</v>
      </c>
      <c r="R31" s="48"/>
      <c r="S31" s="48">
        <v>202</v>
      </c>
      <c r="T31" s="48">
        <v>169</v>
      </c>
      <c r="U31" s="48"/>
      <c r="V31" s="48">
        <v>157</v>
      </c>
      <c r="W31" s="48"/>
      <c r="X31" s="48">
        <v>176</v>
      </c>
      <c r="Y31" s="48">
        <v>115</v>
      </c>
      <c r="Z31" s="48"/>
      <c r="AA31" s="48">
        <v>157</v>
      </c>
      <c r="AB31" s="48">
        <v>180</v>
      </c>
      <c r="AC31" s="48">
        <v>173</v>
      </c>
      <c r="AD31" s="48">
        <v>180</v>
      </c>
      <c r="AE31" s="48">
        <v>170</v>
      </c>
      <c r="AF31" s="48">
        <v>201</v>
      </c>
      <c r="AG31" s="48">
        <v>226</v>
      </c>
      <c r="AH31" s="48">
        <v>195</v>
      </c>
      <c r="AI31" s="48">
        <v>158</v>
      </c>
      <c r="AJ31" s="48">
        <v>160</v>
      </c>
      <c r="AK31" s="48">
        <v>200</v>
      </c>
      <c r="AL31" s="48">
        <v>191</v>
      </c>
      <c r="AM31" s="48">
        <v>257</v>
      </c>
      <c r="AN31" s="48">
        <v>147</v>
      </c>
      <c r="AO31" s="48">
        <v>146</v>
      </c>
      <c r="AP31" s="48">
        <v>158</v>
      </c>
      <c r="AQ31" s="48">
        <v>244</v>
      </c>
      <c r="AR31" s="48">
        <v>146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6">
        <f>SUM(E31:N31)</f>
        <v>0</v>
      </c>
      <c r="BD31" s="46">
        <f>SUM(O31:X31)</f>
        <v>1022</v>
      </c>
      <c r="BE31" s="46">
        <f>SUM(Y31:AH31)</f>
        <v>1597</v>
      </c>
      <c r="BF31" s="46">
        <f>SUM(AI31:AR31)</f>
        <v>1807</v>
      </c>
      <c r="BG31" s="46">
        <f>SUM(AS31:BB31)</f>
        <v>0</v>
      </c>
      <c r="BH31" s="46">
        <f>SUM(BC31:BG31)</f>
        <v>4426</v>
      </c>
      <c r="BI31" s="46">
        <f>COUNT(E31:BB31)</f>
        <v>25</v>
      </c>
      <c r="BJ31" s="53">
        <f>(BH31/BI31)</f>
        <v>177.04</v>
      </c>
    </row>
    <row r="32" spans="1:62" ht="13.5">
      <c r="A32" s="46">
        <v>29</v>
      </c>
      <c r="B32" s="47">
        <v>1362</v>
      </c>
      <c r="C32" s="52" t="s">
        <v>83</v>
      </c>
      <c r="D32" s="52" t="s">
        <v>68</v>
      </c>
      <c r="E32" s="47"/>
      <c r="F32" s="47"/>
      <c r="G32" s="47"/>
      <c r="H32" s="47"/>
      <c r="I32" s="47"/>
      <c r="J32" s="47"/>
      <c r="K32" s="47"/>
      <c r="L32" s="48"/>
      <c r="M32" s="47"/>
      <c r="N32" s="47"/>
      <c r="O32" s="47">
        <v>138</v>
      </c>
      <c r="P32" s="47">
        <v>194</v>
      </c>
      <c r="Q32" s="47">
        <v>131</v>
      </c>
      <c r="R32" s="47">
        <v>190</v>
      </c>
      <c r="S32" s="47">
        <v>155</v>
      </c>
      <c r="T32" s="47">
        <v>144</v>
      </c>
      <c r="U32" s="47">
        <v>180</v>
      </c>
      <c r="V32" s="47">
        <v>176</v>
      </c>
      <c r="W32" s="47"/>
      <c r="X32" s="48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>
        <v>149</v>
      </c>
      <c r="AJ32" s="47">
        <v>164</v>
      </c>
      <c r="AK32" s="47">
        <v>142</v>
      </c>
      <c r="AL32" s="47">
        <v>201</v>
      </c>
      <c r="AM32" s="47">
        <v>136</v>
      </c>
      <c r="AN32" s="47">
        <v>192</v>
      </c>
      <c r="AO32" s="47">
        <v>179</v>
      </c>
      <c r="AP32" s="47">
        <v>169</v>
      </c>
      <c r="AQ32" s="47">
        <v>191</v>
      </c>
      <c r="AR32" s="47">
        <v>160</v>
      </c>
      <c r="AS32" s="47">
        <v>195</v>
      </c>
      <c r="AT32" s="47">
        <v>158</v>
      </c>
      <c r="AU32" s="47">
        <v>188</v>
      </c>
      <c r="AV32" s="47">
        <v>225</v>
      </c>
      <c r="AW32" s="47">
        <v>171</v>
      </c>
      <c r="AX32" s="47"/>
      <c r="AY32" s="47"/>
      <c r="AZ32" s="47">
        <v>257</v>
      </c>
      <c r="BA32" s="47">
        <v>156</v>
      </c>
      <c r="BB32" s="47">
        <v>199</v>
      </c>
      <c r="BC32" s="46">
        <f>SUM(E32:N32)</f>
        <v>0</v>
      </c>
      <c r="BD32" s="46">
        <f>SUM(O32:X32)</f>
        <v>1308</v>
      </c>
      <c r="BE32" s="46">
        <f>SUM(Y32:AH32)</f>
        <v>0</v>
      </c>
      <c r="BF32" s="46">
        <f>SUM(AI32:AR32)</f>
        <v>1683</v>
      </c>
      <c r="BG32" s="46">
        <f>SUM(AS32:BB32)</f>
        <v>1549</v>
      </c>
      <c r="BH32" s="46">
        <f>SUM(BC32:BG32)</f>
        <v>4540</v>
      </c>
      <c r="BI32" s="46">
        <f>COUNT(E32:BB32)</f>
        <v>26</v>
      </c>
      <c r="BJ32" s="49">
        <f>(BH32/BI32)</f>
        <v>174.6153846153846</v>
      </c>
    </row>
    <row r="33" spans="1:63" s="50" customFormat="1" ht="13.5">
      <c r="A33" s="46">
        <v>30</v>
      </c>
      <c r="B33" s="48">
        <v>842</v>
      </c>
      <c r="C33" s="55" t="s">
        <v>82</v>
      </c>
      <c r="D33" s="55" t="s">
        <v>62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>
        <v>182</v>
      </c>
      <c r="P33" s="48">
        <v>153</v>
      </c>
      <c r="Q33" s="48">
        <v>167</v>
      </c>
      <c r="R33" s="48">
        <v>177</v>
      </c>
      <c r="S33" s="48"/>
      <c r="T33" s="48"/>
      <c r="U33" s="48"/>
      <c r="V33" s="48"/>
      <c r="W33" s="48"/>
      <c r="X33" s="48"/>
      <c r="Y33" s="48">
        <v>165</v>
      </c>
      <c r="Z33" s="48">
        <v>212</v>
      </c>
      <c r="AA33" s="48">
        <v>185</v>
      </c>
      <c r="AB33" s="48">
        <v>153</v>
      </c>
      <c r="AC33" s="48"/>
      <c r="AD33" s="48"/>
      <c r="AE33" s="47"/>
      <c r="AF33" s="47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6">
        <f>SUM(E33:N33)</f>
        <v>0</v>
      </c>
      <c r="BD33" s="46">
        <f>SUM(O33:X33)</f>
        <v>679</v>
      </c>
      <c r="BE33" s="46">
        <f>SUM(Y33:AH33)</f>
        <v>715</v>
      </c>
      <c r="BF33" s="46">
        <f>SUM(AI33:AR33)</f>
        <v>0</v>
      </c>
      <c r="BG33" s="46">
        <f>SUM(AS33:BB33)</f>
        <v>0</v>
      </c>
      <c r="BH33" s="46">
        <f>SUM(BC33:BG33)</f>
        <v>1394</v>
      </c>
      <c r="BI33" s="46">
        <f>COUNT(E33:BB33)</f>
        <v>8</v>
      </c>
      <c r="BJ33" s="53">
        <f>(BH33/BI33)</f>
        <v>174.25</v>
      </c>
      <c r="BK33" s="42"/>
    </row>
    <row r="34" spans="1:63" s="50" customFormat="1" ht="13.5">
      <c r="A34" s="46">
        <v>31</v>
      </c>
      <c r="B34" s="47">
        <v>3710</v>
      </c>
      <c r="C34" s="52" t="s">
        <v>99</v>
      </c>
      <c r="D34" s="52" t="s">
        <v>45</v>
      </c>
      <c r="E34" s="47"/>
      <c r="F34" s="47"/>
      <c r="G34" s="47"/>
      <c r="H34" s="47"/>
      <c r="I34" s="47"/>
      <c r="J34" s="47"/>
      <c r="K34" s="47"/>
      <c r="L34" s="48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v>169</v>
      </c>
      <c r="AT34" s="76">
        <v>251</v>
      </c>
      <c r="AU34" s="76">
        <v>206</v>
      </c>
      <c r="AV34" s="47">
        <v>184</v>
      </c>
      <c r="AW34" s="47">
        <v>149</v>
      </c>
      <c r="AX34" s="47">
        <v>188</v>
      </c>
      <c r="AY34" s="47">
        <v>171</v>
      </c>
      <c r="AZ34" s="47">
        <v>139</v>
      </c>
      <c r="BA34" s="47">
        <v>178</v>
      </c>
      <c r="BB34" s="47">
        <v>105</v>
      </c>
      <c r="BC34" s="46">
        <f>SUM(E34:N34)</f>
        <v>0</v>
      </c>
      <c r="BD34" s="46">
        <f>SUM(O34:X34)</f>
        <v>0</v>
      </c>
      <c r="BE34" s="46">
        <f>SUM(Y34:AH34)</f>
        <v>0</v>
      </c>
      <c r="BF34" s="46">
        <f>SUM(AI34:AR34)</f>
        <v>0</v>
      </c>
      <c r="BG34" s="46">
        <f>SUM(AS34:BB34)</f>
        <v>1740</v>
      </c>
      <c r="BH34" s="46">
        <f>SUM(BC34:BG34)</f>
        <v>1740</v>
      </c>
      <c r="BI34" s="46">
        <f>COUNT(E34:BB34)</f>
        <v>10</v>
      </c>
      <c r="BJ34" s="49">
        <f>(BH34/BI34)</f>
        <v>174</v>
      </c>
      <c r="BK34" s="42"/>
    </row>
    <row r="35" spans="1:63" s="50" customFormat="1" ht="13.5">
      <c r="A35" s="46">
        <v>32</v>
      </c>
      <c r="B35" s="48">
        <v>1353</v>
      </c>
      <c r="C35" s="55" t="s">
        <v>69</v>
      </c>
      <c r="D35" s="55" t="s">
        <v>68</v>
      </c>
      <c r="E35" s="48">
        <v>221</v>
      </c>
      <c r="F35" s="48">
        <v>139</v>
      </c>
      <c r="G35" s="48">
        <v>170</v>
      </c>
      <c r="H35" s="48">
        <v>160</v>
      </c>
      <c r="I35" s="48"/>
      <c r="J35" s="48"/>
      <c r="K35" s="48">
        <v>177</v>
      </c>
      <c r="L35" s="48">
        <v>177</v>
      </c>
      <c r="M35" s="48">
        <v>193</v>
      </c>
      <c r="N35" s="48">
        <v>200</v>
      </c>
      <c r="O35" s="48">
        <v>167</v>
      </c>
      <c r="P35" s="48">
        <v>161</v>
      </c>
      <c r="Q35" s="48"/>
      <c r="R35" s="48"/>
      <c r="S35" s="48">
        <v>182</v>
      </c>
      <c r="T35" s="48">
        <v>183</v>
      </c>
      <c r="U35" s="48">
        <v>167</v>
      </c>
      <c r="V35" s="48">
        <v>181</v>
      </c>
      <c r="W35" s="48">
        <v>141</v>
      </c>
      <c r="X35" s="48">
        <v>192</v>
      </c>
      <c r="Y35" s="48">
        <v>168</v>
      </c>
      <c r="Z35" s="48">
        <v>126</v>
      </c>
      <c r="AA35" s="48">
        <v>192</v>
      </c>
      <c r="AB35" s="48">
        <v>179</v>
      </c>
      <c r="AC35" s="48">
        <v>162</v>
      </c>
      <c r="AD35" s="48">
        <v>181</v>
      </c>
      <c r="AE35" s="48">
        <v>145</v>
      </c>
      <c r="AF35" s="48">
        <v>157</v>
      </c>
      <c r="AG35" s="48">
        <v>167</v>
      </c>
      <c r="AH35" s="48">
        <v>164</v>
      </c>
      <c r="AI35" s="48">
        <v>235</v>
      </c>
      <c r="AJ35" s="48">
        <v>172</v>
      </c>
      <c r="AK35" s="48">
        <v>167</v>
      </c>
      <c r="AL35" s="48">
        <v>161</v>
      </c>
      <c r="AM35" s="48">
        <v>187</v>
      </c>
      <c r="AN35" s="48">
        <v>142</v>
      </c>
      <c r="AO35" s="48">
        <v>170</v>
      </c>
      <c r="AP35" s="48">
        <v>165</v>
      </c>
      <c r="AQ35" s="48">
        <v>166</v>
      </c>
      <c r="AR35" s="48">
        <v>147</v>
      </c>
      <c r="AS35" s="48">
        <v>153</v>
      </c>
      <c r="AT35" s="48">
        <v>204</v>
      </c>
      <c r="AU35" s="48">
        <v>170</v>
      </c>
      <c r="AV35" s="48">
        <v>206</v>
      </c>
      <c r="AW35" s="48">
        <v>157</v>
      </c>
      <c r="AX35" s="48">
        <v>164</v>
      </c>
      <c r="AY35" s="48"/>
      <c r="AZ35" s="48"/>
      <c r="BA35" s="48"/>
      <c r="BB35" s="48"/>
      <c r="BC35" s="46">
        <f>SUM(E35:N35)</f>
        <v>1437</v>
      </c>
      <c r="BD35" s="46">
        <f>SUM(O35:X35)</f>
        <v>1374</v>
      </c>
      <c r="BE35" s="46">
        <f>SUM(Y35:AH35)</f>
        <v>1641</v>
      </c>
      <c r="BF35" s="46">
        <f>SUM(AI35:AR35)</f>
        <v>1712</v>
      </c>
      <c r="BG35" s="46">
        <f>SUM(AS35:BB35)</f>
        <v>1054</v>
      </c>
      <c r="BH35" s="46">
        <f>SUM(BC35:BG35)</f>
        <v>7218</v>
      </c>
      <c r="BI35" s="46">
        <f>COUNT(E35:BB35)</f>
        <v>42</v>
      </c>
      <c r="BJ35" s="53">
        <f>(BH35/BI35)</f>
        <v>171.85714285714286</v>
      </c>
      <c r="BK35" s="42"/>
    </row>
    <row r="36" spans="1:62" s="50" customFormat="1" ht="13.5">
      <c r="A36" s="46">
        <v>33</v>
      </c>
      <c r="B36" s="47">
        <v>3591</v>
      </c>
      <c r="C36" s="52" t="s">
        <v>48</v>
      </c>
      <c r="D36" s="52" t="s">
        <v>45</v>
      </c>
      <c r="E36" s="47">
        <v>172</v>
      </c>
      <c r="F36" s="47">
        <v>162</v>
      </c>
      <c r="G36" s="47">
        <v>144</v>
      </c>
      <c r="H36" s="47">
        <v>178</v>
      </c>
      <c r="I36" s="47">
        <v>169</v>
      </c>
      <c r="J36" s="47">
        <v>159</v>
      </c>
      <c r="K36" s="47">
        <v>198</v>
      </c>
      <c r="L36" s="47">
        <v>177</v>
      </c>
      <c r="M36" s="47">
        <v>166</v>
      </c>
      <c r="N36" s="47">
        <v>154</v>
      </c>
      <c r="O36" s="47">
        <v>195</v>
      </c>
      <c r="P36" s="47">
        <v>150</v>
      </c>
      <c r="Q36" s="47">
        <v>177</v>
      </c>
      <c r="R36" s="47">
        <v>169</v>
      </c>
      <c r="S36" s="47">
        <v>170</v>
      </c>
      <c r="T36" s="47">
        <v>200</v>
      </c>
      <c r="U36" s="47">
        <v>182</v>
      </c>
      <c r="V36" s="47">
        <v>194</v>
      </c>
      <c r="W36" s="47">
        <v>222</v>
      </c>
      <c r="X36" s="48">
        <v>181</v>
      </c>
      <c r="Y36" s="47">
        <v>150</v>
      </c>
      <c r="Z36" s="47">
        <v>103</v>
      </c>
      <c r="AA36" s="47"/>
      <c r="AB36" s="47">
        <v>164</v>
      </c>
      <c r="AC36" s="47"/>
      <c r="AD36" s="47">
        <v>180</v>
      </c>
      <c r="AE36" s="47"/>
      <c r="AF36" s="47">
        <v>140</v>
      </c>
      <c r="AG36" s="47"/>
      <c r="AH36" s="47"/>
      <c r="AI36" s="47">
        <v>215</v>
      </c>
      <c r="AJ36" s="47">
        <v>137</v>
      </c>
      <c r="AK36" s="47">
        <v>155</v>
      </c>
      <c r="AL36" s="47">
        <v>178</v>
      </c>
      <c r="AM36" s="47">
        <v>223</v>
      </c>
      <c r="AN36" s="47">
        <v>183</v>
      </c>
      <c r="AO36" s="47">
        <v>191</v>
      </c>
      <c r="AP36" s="47">
        <v>151</v>
      </c>
      <c r="AQ36" s="47">
        <v>161</v>
      </c>
      <c r="AR36" s="47">
        <v>143</v>
      </c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6">
        <f>SUM(E36:N36)</f>
        <v>1679</v>
      </c>
      <c r="BD36" s="46">
        <f>SUM(O36:X36)</f>
        <v>1840</v>
      </c>
      <c r="BE36" s="46">
        <f>SUM(Y36:AH36)</f>
        <v>737</v>
      </c>
      <c r="BF36" s="46">
        <f>SUM(AI36:AR36)</f>
        <v>1737</v>
      </c>
      <c r="BG36" s="46">
        <f>SUM(AS36:BB36)</f>
        <v>0</v>
      </c>
      <c r="BH36" s="46">
        <f>SUM(BC36:BG36)</f>
        <v>5993</v>
      </c>
      <c r="BI36" s="46">
        <f>COUNT(E36:BB36)</f>
        <v>35</v>
      </c>
      <c r="BJ36" s="49">
        <f>(BH36/BI36)</f>
        <v>171.22857142857143</v>
      </c>
    </row>
    <row r="37" spans="1:62" s="50" customFormat="1" ht="13.5">
      <c r="A37" s="46">
        <v>34</v>
      </c>
      <c r="B37" s="47">
        <v>1343</v>
      </c>
      <c r="C37" s="55" t="s">
        <v>70</v>
      </c>
      <c r="D37" s="55" t="s">
        <v>68</v>
      </c>
      <c r="E37" s="48">
        <v>220</v>
      </c>
      <c r="F37" s="48">
        <v>170</v>
      </c>
      <c r="G37" s="48">
        <v>103</v>
      </c>
      <c r="H37" s="48">
        <v>180</v>
      </c>
      <c r="I37" s="48">
        <v>189</v>
      </c>
      <c r="J37" s="48">
        <v>157</v>
      </c>
      <c r="K37" s="48"/>
      <c r="L37" s="48"/>
      <c r="M37" s="48">
        <v>167</v>
      </c>
      <c r="N37" s="48">
        <v>199</v>
      </c>
      <c r="O37" s="48">
        <v>184</v>
      </c>
      <c r="P37" s="48">
        <v>179</v>
      </c>
      <c r="Q37" s="48">
        <v>172</v>
      </c>
      <c r="R37" s="48">
        <v>171</v>
      </c>
      <c r="S37" s="48">
        <v>143</v>
      </c>
      <c r="T37" s="48">
        <v>154</v>
      </c>
      <c r="U37" s="48"/>
      <c r="V37" s="48"/>
      <c r="W37" s="48">
        <v>186</v>
      </c>
      <c r="X37" s="48">
        <v>187</v>
      </c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>
        <v>165</v>
      </c>
      <c r="AY37" s="48">
        <v>165</v>
      </c>
      <c r="AZ37" s="48">
        <v>154</v>
      </c>
      <c r="BA37" s="48">
        <v>150</v>
      </c>
      <c r="BB37" s="48">
        <v>194</v>
      </c>
      <c r="BC37" s="46">
        <f>SUM(E37:N37)</f>
        <v>1385</v>
      </c>
      <c r="BD37" s="46">
        <f>SUM(O37:X37)</f>
        <v>1376</v>
      </c>
      <c r="BE37" s="46">
        <f>SUM(Y37:AH37)</f>
        <v>0</v>
      </c>
      <c r="BF37" s="46">
        <f>SUM(AI37:AR37)</f>
        <v>0</v>
      </c>
      <c r="BG37" s="46">
        <f>SUM(AS37:BB37)</f>
        <v>828</v>
      </c>
      <c r="BH37" s="46">
        <f>SUM(BC37:BG37)</f>
        <v>3589</v>
      </c>
      <c r="BI37" s="46">
        <f>COUNT(E37:BB37)</f>
        <v>21</v>
      </c>
      <c r="BJ37" s="53">
        <f>(BH37/BI37)</f>
        <v>170.9047619047619</v>
      </c>
    </row>
    <row r="38" spans="1:62" s="50" customFormat="1" ht="13.5">
      <c r="A38" s="46">
        <v>35</v>
      </c>
      <c r="B38" s="47">
        <v>1653</v>
      </c>
      <c r="C38" s="52" t="s">
        <v>80</v>
      </c>
      <c r="D38" s="52" t="s">
        <v>74</v>
      </c>
      <c r="E38" s="47"/>
      <c r="F38" s="47"/>
      <c r="G38" s="47"/>
      <c r="H38" s="47"/>
      <c r="I38" s="47"/>
      <c r="J38" s="47"/>
      <c r="K38" s="47"/>
      <c r="L38" s="48"/>
      <c r="M38" s="47"/>
      <c r="N38" s="47"/>
      <c r="O38" s="47">
        <v>181</v>
      </c>
      <c r="P38" s="47">
        <v>193</v>
      </c>
      <c r="Q38" s="47">
        <v>176</v>
      </c>
      <c r="R38" s="47">
        <v>161</v>
      </c>
      <c r="S38" s="47"/>
      <c r="T38" s="47"/>
      <c r="U38" s="47">
        <v>186</v>
      </c>
      <c r="V38" s="47">
        <v>166</v>
      </c>
      <c r="W38" s="47">
        <v>177</v>
      </c>
      <c r="X38" s="48">
        <v>201</v>
      </c>
      <c r="Y38" s="47">
        <v>148</v>
      </c>
      <c r="Z38" s="47">
        <v>158</v>
      </c>
      <c r="AA38" s="47">
        <v>170</v>
      </c>
      <c r="AB38" s="47">
        <v>159</v>
      </c>
      <c r="AC38" s="47"/>
      <c r="AD38" s="47"/>
      <c r="AE38" s="47">
        <v>151</v>
      </c>
      <c r="AF38" s="47">
        <v>167</v>
      </c>
      <c r="AG38" s="47">
        <v>170</v>
      </c>
      <c r="AH38" s="47">
        <v>171</v>
      </c>
      <c r="AI38" s="47">
        <v>166</v>
      </c>
      <c r="AJ38" s="47">
        <v>161</v>
      </c>
      <c r="AK38" s="47"/>
      <c r="AL38" s="47"/>
      <c r="AM38" s="47">
        <v>180</v>
      </c>
      <c r="AN38" s="47">
        <v>152</v>
      </c>
      <c r="AO38" s="47"/>
      <c r="AP38" s="47"/>
      <c r="AQ38" s="47"/>
      <c r="AR38" s="47"/>
      <c r="AS38" s="47"/>
      <c r="AT38" s="47"/>
      <c r="AU38" s="47">
        <v>126</v>
      </c>
      <c r="AV38" s="47">
        <v>210</v>
      </c>
      <c r="AW38" s="47">
        <v>177</v>
      </c>
      <c r="AX38" s="47">
        <v>225</v>
      </c>
      <c r="AY38" s="47">
        <v>200</v>
      </c>
      <c r="AZ38" s="47">
        <v>144</v>
      </c>
      <c r="BA38" s="47">
        <v>171</v>
      </c>
      <c r="BB38" s="47">
        <v>130</v>
      </c>
      <c r="BC38" s="46">
        <f>SUM(E38:N38)</f>
        <v>0</v>
      </c>
      <c r="BD38" s="46">
        <f>SUM(O38:X38)</f>
        <v>1441</v>
      </c>
      <c r="BE38" s="46">
        <f>SUM(Y38:AH38)</f>
        <v>1294</v>
      </c>
      <c r="BF38" s="46">
        <f>SUM(AI38:AR38)</f>
        <v>659</v>
      </c>
      <c r="BG38" s="46">
        <f>SUM(AS38:BB38)</f>
        <v>1383</v>
      </c>
      <c r="BH38" s="46">
        <f>SUM(BC38:BG38)</f>
        <v>4777</v>
      </c>
      <c r="BI38" s="46">
        <f>COUNT(E38:BB38)</f>
        <v>28</v>
      </c>
      <c r="BJ38" s="49">
        <f>(BH38/BI38)</f>
        <v>170.60714285714286</v>
      </c>
    </row>
    <row r="39" spans="1:62" s="50" customFormat="1" ht="13.5">
      <c r="A39" s="46">
        <v>36</v>
      </c>
      <c r="B39" s="47">
        <v>1346</v>
      </c>
      <c r="C39" s="52" t="s">
        <v>72</v>
      </c>
      <c r="D39" s="52" t="s">
        <v>68</v>
      </c>
      <c r="E39" s="47">
        <v>191</v>
      </c>
      <c r="F39" s="47">
        <v>177</v>
      </c>
      <c r="G39" s="47">
        <v>199</v>
      </c>
      <c r="H39" s="47">
        <v>154</v>
      </c>
      <c r="I39" s="47">
        <v>180</v>
      </c>
      <c r="J39" s="47">
        <v>176</v>
      </c>
      <c r="K39" s="47">
        <v>147</v>
      </c>
      <c r="L39" s="47">
        <v>204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8"/>
      <c r="Y39" s="47">
        <v>167</v>
      </c>
      <c r="Z39" s="47">
        <v>193</v>
      </c>
      <c r="AA39" s="47">
        <v>171</v>
      </c>
      <c r="AB39" s="47">
        <v>162</v>
      </c>
      <c r="AC39" s="47">
        <v>142</v>
      </c>
      <c r="AD39" s="47">
        <v>171</v>
      </c>
      <c r="AE39" s="47">
        <v>153</v>
      </c>
      <c r="AF39" s="47">
        <v>138</v>
      </c>
      <c r="AG39" s="47"/>
      <c r="AH39" s="47"/>
      <c r="AI39" s="47">
        <v>150</v>
      </c>
      <c r="AJ39" s="47">
        <v>132</v>
      </c>
      <c r="AK39" s="47">
        <v>172</v>
      </c>
      <c r="AL39" s="47">
        <v>147</v>
      </c>
      <c r="AM39" s="47">
        <v>191</v>
      </c>
      <c r="AN39" s="47">
        <v>156</v>
      </c>
      <c r="AO39" s="47">
        <v>168</v>
      </c>
      <c r="AP39" s="47">
        <v>177</v>
      </c>
      <c r="AQ39" s="47">
        <v>154</v>
      </c>
      <c r="AR39" s="47">
        <v>180</v>
      </c>
      <c r="AS39" s="47">
        <v>177</v>
      </c>
      <c r="AT39" s="47">
        <v>164</v>
      </c>
      <c r="AU39" s="47">
        <v>172</v>
      </c>
      <c r="AV39" s="47">
        <v>144</v>
      </c>
      <c r="AW39" s="47"/>
      <c r="AX39" s="47"/>
      <c r="AY39" s="47">
        <v>203</v>
      </c>
      <c r="AZ39" s="47">
        <v>162</v>
      </c>
      <c r="BA39" s="47">
        <v>169</v>
      </c>
      <c r="BB39" s="47">
        <v>191</v>
      </c>
      <c r="BC39" s="46">
        <f>SUM(E39:N39)</f>
        <v>1428</v>
      </c>
      <c r="BD39" s="46">
        <f>SUM(O39:X39)</f>
        <v>0</v>
      </c>
      <c r="BE39" s="46">
        <f>SUM(Y39:AH39)</f>
        <v>1297</v>
      </c>
      <c r="BF39" s="46">
        <f>SUM(AI39:AR39)</f>
        <v>1627</v>
      </c>
      <c r="BG39" s="46">
        <f>SUM(AS39:BB39)</f>
        <v>1382</v>
      </c>
      <c r="BH39" s="46">
        <f>SUM(BC39:BG39)</f>
        <v>5734</v>
      </c>
      <c r="BI39" s="46">
        <f>COUNT(E39:BB39)</f>
        <v>34</v>
      </c>
      <c r="BJ39" s="49">
        <f>(BH39/BI39)</f>
        <v>168.64705882352942</v>
      </c>
    </row>
    <row r="40" spans="1:62" s="50" customFormat="1" ht="13.5">
      <c r="A40" s="46">
        <v>37</v>
      </c>
      <c r="B40" s="48">
        <v>1397</v>
      </c>
      <c r="C40" s="52" t="s">
        <v>56</v>
      </c>
      <c r="D40" s="52" t="s">
        <v>55</v>
      </c>
      <c r="E40" s="47">
        <v>170</v>
      </c>
      <c r="F40" s="47">
        <v>199</v>
      </c>
      <c r="G40" s="47">
        <v>161</v>
      </c>
      <c r="H40" s="47">
        <v>150</v>
      </c>
      <c r="I40" s="47">
        <v>163</v>
      </c>
      <c r="J40" s="47">
        <v>167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8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6">
        <f>SUM(E40:N40)</f>
        <v>1010</v>
      </c>
      <c r="BD40" s="46">
        <f>SUM(O40:X40)</f>
        <v>0</v>
      </c>
      <c r="BE40" s="46">
        <f>SUM(Y40:AH40)</f>
        <v>0</v>
      </c>
      <c r="BF40" s="46">
        <f>SUM(AI40:AR40)</f>
        <v>0</v>
      </c>
      <c r="BG40" s="46">
        <f>SUM(AS40:BB40)</f>
        <v>0</v>
      </c>
      <c r="BH40" s="46">
        <f>SUM(BC40:BG40)</f>
        <v>1010</v>
      </c>
      <c r="BI40" s="46">
        <f>COUNT(E40:BB40)</f>
        <v>6</v>
      </c>
      <c r="BJ40" s="49">
        <f>(BH40/BI40)</f>
        <v>168.33333333333334</v>
      </c>
    </row>
    <row r="41" spans="1:62" s="50" customFormat="1" ht="13.5">
      <c r="A41" s="46">
        <v>38</v>
      </c>
      <c r="B41" s="47">
        <v>3480</v>
      </c>
      <c r="C41" s="52" t="s">
        <v>44</v>
      </c>
      <c r="D41" s="52" t="s">
        <v>45</v>
      </c>
      <c r="E41" s="47">
        <v>154</v>
      </c>
      <c r="F41" s="47">
        <v>139</v>
      </c>
      <c r="G41" s="47">
        <v>141</v>
      </c>
      <c r="H41" s="47">
        <v>128</v>
      </c>
      <c r="I41" s="47">
        <v>170</v>
      </c>
      <c r="J41" s="47">
        <v>142</v>
      </c>
      <c r="K41" s="47">
        <v>144</v>
      </c>
      <c r="L41" s="47">
        <v>203</v>
      </c>
      <c r="M41" s="47">
        <v>142</v>
      </c>
      <c r="N41" s="47">
        <v>149</v>
      </c>
      <c r="O41" s="47"/>
      <c r="P41" s="47">
        <v>123</v>
      </c>
      <c r="Q41" s="47"/>
      <c r="R41" s="47">
        <v>156</v>
      </c>
      <c r="S41" s="47"/>
      <c r="T41" s="47"/>
      <c r="U41" s="48">
        <v>150</v>
      </c>
      <c r="V41" s="48"/>
      <c r="W41" s="48">
        <v>178</v>
      </c>
      <c r="X41" s="48"/>
      <c r="Y41" s="48"/>
      <c r="Z41" s="48">
        <v>196</v>
      </c>
      <c r="AA41" s="47">
        <v>137</v>
      </c>
      <c r="AB41" s="47"/>
      <c r="AC41" s="47">
        <v>156</v>
      </c>
      <c r="AD41" s="47">
        <v>188</v>
      </c>
      <c r="AE41" s="47">
        <v>166</v>
      </c>
      <c r="AF41" s="47"/>
      <c r="AG41" s="47">
        <v>154</v>
      </c>
      <c r="AH41" s="47">
        <v>216</v>
      </c>
      <c r="AI41" s="47">
        <v>178</v>
      </c>
      <c r="AJ41" s="47">
        <v>125</v>
      </c>
      <c r="AK41" s="47">
        <v>188</v>
      </c>
      <c r="AL41" s="47">
        <v>154</v>
      </c>
      <c r="AM41" s="47">
        <v>191</v>
      </c>
      <c r="AN41" s="47">
        <v>120</v>
      </c>
      <c r="AO41" s="47">
        <v>169</v>
      </c>
      <c r="AP41" s="47">
        <v>268</v>
      </c>
      <c r="AQ41" s="47">
        <v>181</v>
      </c>
      <c r="AR41" s="47">
        <v>180</v>
      </c>
      <c r="AS41" s="47">
        <v>164</v>
      </c>
      <c r="AT41" s="47">
        <v>199</v>
      </c>
      <c r="AU41" s="47">
        <v>160</v>
      </c>
      <c r="AV41" s="47">
        <v>124</v>
      </c>
      <c r="AW41" s="47">
        <v>181</v>
      </c>
      <c r="AX41" s="47">
        <v>174</v>
      </c>
      <c r="AY41" s="47">
        <v>190</v>
      </c>
      <c r="AZ41" s="47">
        <v>193</v>
      </c>
      <c r="BA41" s="47">
        <v>157</v>
      </c>
      <c r="BB41" s="47">
        <v>178</v>
      </c>
      <c r="BC41" s="46">
        <f>SUM(E41:N41)</f>
        <v>1512</v>
      </c>
      <c r="BD41" s="46">
        <f>SUM(O41:X41)</f>
        <v>607</v>
      </c>
      <c r="BE41" s="46">
        <f>SUM(Y41:AH41)</f>
        <v>1213</v>
      </c>
      <c r="BF41" s="46">
        <f>SUM(AI41:AR41)</f>
        <v>1754</v>
      </c>
      <c r="BG41" s="46">
        <f>SUM(AS41:BB41)</f>
        <v>1720</v>
      </c>
      <c r="BH41" s="46">
        <f>SUM(BC41:BG41)</f>
        <v>6806</v>
      </c>
      <c r="BI41" s="46">
        <f>COUNT(E41:BB41)</f>
        <v>41</v>
      </c>
      <c r="BJ41" s="49">
        <f>(BH41/BI41)</f>
        <v>166</v>
      </c>
    </row>
    <row r="42" spans="1:62" s="50" customFormat="1" ht="13.5">
      <c r="A42" s="46">
        <v>39</v>
      </c>
      <c r="B42" s="47">
        <v>3596</v>
      </c>
      <c r="C42" s="52" t="s">
        <v>73</v>
      </c>
      <c r="D42" s="52" t="s">
        <v>74</v>
      </c>
      <c r="E42" s="47">
        <v>150</v>
      </c>
      <c r="F42" s="47">
        <v>147</v>
      </c>
      <c r="G42" s="47">
        <v>147</v>
      </c>
      <c r="H42" s="47">
        <v>191</v>
      </c>
      <c r="I42" s="47">
        <v>138</v>
      </c>
      <c r="J42" s="47">
        <v>115</v>
      </c>
      <c r="K42" s="47">
        <v>183</v>
      </c>
      <c r="L42" s="47">
        <v>182</v>
      </c>
      <c r="M42" s="47">
        <v>158</v>
      </c>
      <c r="N42" s="47">
        <v>173</v>
      </c>
      <c r="O42" s="47"/>
      <c r="P42" s="47"/>
      <c r="Q42" s="47"/>
      <c r="R42" s="47"/>
      <c r="S42" s="47">
        <v>174</v>
      </c>
      <c r="T42" s="47">
        <v>215</v>
      </c>
      <c r="U42" s="47">
        <v>193</v>
      </c>
      <c r="V42" s="47">
        <v>210</v>
      </c>
      <c r="W42" s="47">
        <v>132</v>
      </c>
      <c r="X42" s="48">
        <v>159</v>
      </c>
      <c r="Y42" s="47"/>
      <c r="Z42" s="47">
        <v>151</v>
      </c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6">
        <f>SUM(E42:N42)</f>
        <v>1584</v>
      </c>
      <c r="BD42" s="46">
        <f>SUM(O42:X42)</f>
        <v>1083</v>
      </c>
      <c r="BE42" s="46">
        <f>SUM(Y42:AH42)</f>
        <v>151</v>
      </c>
      <c r="BF42" s="46">
        <f>SUM(AI42:AR42)</f>
        <v>0</v>
      </c>
      <c r="BG42" s="46">
        <f>SUM(AS42:BB42)</f>
        <v>0</v>
      </c>
      <c r="BH42" s="46">
        <f>SUM(BC42:BG42)</f>
        <v>2818</v>
      </c>
      <c r="BI42" s="46">
        <f>COUNT(E42:BB42)</f>
        <v>17</v>
      </c>
      <c r="BJ42" s="49">
        <f>(BH42/BI42)</f>
        <v>165.76470588235293</v>
      </c>
    </row>
    <row r="43" spans="1:62" s="50" customFormat="1" ht="13.5">
      <c r="A43" s="46">
        <v>40</v>
      </c>
      <c r="B43" s="48">
        <v>2687</v>
      </c>
      <c r="C43" s="52" t="s">
        <v>65</v>
      </c>
      <c r="D43" s="52" t="s">
        <v>62</v>
      </c>
      <c r="E43" s="47">
        <v>201</v>
      </c>
      <c r="F43" s="47">
        <v>140</v>
      </c>
      <c r="G43" s="47">
        <v>185</v>
      </c>
      <c r="H43" s="47">
        <v>153</v>
      </c>
      <c r="I43" s="47"/>
      <c r="J43" s="47"/>
      <c r="K43" s="47">
        <v>166</v>
      </c>
      <c r="L43" s="47">
        <v>187</v>
      </c>
      <c r="M43" s="47">
        <v>119</v>
      </c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>
        <v>151</v>
      </c>
      <c r="AD43" s="48">
        <v>142</v>
      </c>
      <c r="AE43" s="48">
        <v>176</v>
      </c>
      <c r="AF43" s="48">
        <v>193</v>
      </c>
      <c r="AG43" s="48">
        <v>156</v>
      </c>
      <c r="AH43" s="48">
        <v>183</v>
      </c>
      <c r="AI43" s="48"/>
      <c r="AJ43" s="48"/>
      <c r="AK43" s="47"/>
      <c r="AL43" s="47"/>
      <c r="AM43" s="47"/>
      <c r="AN43" s="47"/>
      <c r="AO43" s="47">
        <v>154</v>
      </c>
      <c r="AP43" s="47">
        <v>158</v>
      </c>
      <c r="AQ43" s="47"/>
      <c r="AR43" s="47"/>
      <c r="AS43" s="47"/>
      <c r="AT43" s="47"/>
      <c r="AU43" s="47"/>
      <c r="AV43" s="47"/>
      <c r="AW43" s="47">
        <v>191</v>
      </c>
      <c r="AX43" s="47">
        <v>177</v>
      </c>
      <c r="AY43" s="47">
        <v>166</v>
      </c>
      <c r="AZ43" s="47">
        <v>121</v>
      </c>
      <c r="BA43" s="47"/>
      <c r="BB43" s="47"/>
      <c r="BC43" s="46">
        <f>SUM(E43:N43)</f>
        <v>1151</v>
      </c>
      <c r="BD43" s="46">
        <f>SUM(O43:X43)</f>
        <v>0</v>
      </c>
      <c r="BE43" s="46">
        <f>SUM(Y43:AH43)</f>
        <v>1001</v>
      </c>
      <c r="BF43" s="46">
        <f>SUM(AI43:AR43)</f>
        <v>312</v>
      </c>
      <c r="BG43" s="46">
        <f>SUM(AS43:BB43)</f>
        <v>655</v>
      </c>
      <c r="BH43" s="46">
        <f>SUM(BC43:BG43)</f>
        <v>3119</v>
      </c>
      <c r="BI43" s="46">
        <f>COUNT(E43:BB43)</f>
        <v>19</v>
      </c>
      <c r="BJ43" s="49">
        <f>(BH43/BI43)</f>
        <v>164.1578947368421</v>
      </c>
    </row>
    <row r="44" spans="1:62" s="50" customFormat="1" ht="13.5">
      <c r="A44" s="46">
        <v>41</v>
      </c>
      <c r="B44" s="47">
        <v>1906</v>
      </c>
      <c r="C44" s="55" t="s">
        <v>57</v>
      </c>
      <c r="D44" s="55" t="s">
        <v>55</v>
      </c>
      <c r="E44" s="48">
        <v>152</v>
      </c>
      <c r="F44" s="48">
        <v>145</v>
      </c>
      <c r="G44" s="48"/>
      <c r="H44" s="48"/>
      <c r="I44" s="48"/>
      <c r="J44" s="48"/>
      <c r="K44" s="48">
        <v>170</v>
      </c>
      <c r="L44" s="48">
        <v>212</v>
      </c>
      <c r="M44" s="48">
        <v>144</v>
      </c>
      <c r="N44" s="48">
        <v>154</v>
      </c>
      <c r="O44" s="48"/>
      <c r="P44" s="48"/>
      <c r="Q44" s="48"/>
      <c r="R44" s="48"/>
      <c r="S44" s="48">
        <v>187</v>
      </c>
      <c r="T44" s="48">
        <v>169</v>
      </c>
      <c r="U44" s="48">
        <v>136</v>
      </c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6">
        <f>SUM(E44:N44)</f>
        <v>977</v>
      </c>
      <c r="BD44" s="46">
        <f>SUM(O44:X44)</f>
        <v>492</v>
      </c>
      <c r="BE44" s="46">
        <f>SUM(Y44:AH44)</f>
        <v>0</v>
      </c>
      <c r="BF44" s="46">
        <f>SUM(AI44:AR44)</f>
        <v>0</v>
      </c>
      <c r="BG44" s="46">
        <f>SUM(AS44:BB44)</f>
        <v>0</v>
      </c>
      <c r="BH44" s="46">
        <f>SUM(BC44:BG44)</f>
        <v>1469</v>
      </c>
      <c r="BI44" s="46">
        <f>COUNT(E44:BB44)</f>
        <v>9</v>
      </c>
      <c r="BJ44" s="53">
        <f>(BH44/BI44)</f>
        <v>163.22222222222223</v>
      </c>
    </row>
    <row r="45" spans="1:62" s="50" customFormat="1" ht="13.5">
      <c r="A45" s="46">
        <v>42</v>
      </c>
      <c r="B45" s="48">
        <v>3585</v>
      </c>
      <c r="C45" s="52" t="s">
        <v>60</v>
      </c>
      <c r="D45" s="52" t="s">
        <v>55</v>
      </c>
      <c r="E45" s="47"/>
      <c r="F45" s="47"/>
      <c r="G45" s="47"/>
      <c r="H45" s="47"/>
      <c r="I45" s="47">
        <v>131</v>
      </c>
      <c r="J45" s="47">
        <v>177</v>
      </c>
      <c r="K45" s="47">
        <v>158</v>
      </c>
      <c r="L45" s="47">
        <v>188</v>
      </c>
      <c r="M45" s="47">
        <v>143</v>
      </c>
      <c r="N45" s="47">
        <v>136</v>
      </c>
      <c r="O45" s="47"/>
      <c r="P45" s="47"/>
      <c r="Q45" s="47"/>
      <c r="R45" s="47"/>
      <c r="S45" s="47"/>
      <c r="T45" s="47"/>
      <c r="U45" s="47"/>
      <c r="V45" s="47"/>
      <c r="W45" s="47"/>
      <c r="X45" s="48"/>
      <c r="Y45" s="47"/>
      <c r="Z45" s="47"/>
      <c r="AA45" s="47"/>
      <c r="AB45" s="47"/>
      <c r="AC45" s="47"/>
      <c r="AD45" s="47"/>
      <c r="AE45" s="47"/>
      <c r="AF45" s="47"/>
      <c r="AG45" s="47">
        <v>165</v>
      </c>
      <c r="AH45" s="47">
        <v>185</v>
      </c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>
        <v>122</v>
      </c>
      <c r="AX45" s="47"/>
      <c r="AY45" s="47"/>
      <c r="AZ45" s="47"/>
      <c r="BA45" s="47"/>
      <c r="BB45" s="47">
        <v>162</v>
      </c>
      <c r="BC45" s="46">
        <f>SUM(E45:N45)</f>
        <v>933</v>
      </c>
      <c r="BD45" s="46">
        <f>SUM(O45:X45)</f>
        <v>0</v>
      </c>
      <c r="BE45" s="46">
        <f>SUM(Y45:AH45)</f>
        <v>350</v>
      </c>
      <c r="BF45" s="46">
        <f>SUM(AI45:AR45)</f>
        <v>0</v>
      </c>
      <c r="BG45" s="46">
        <f>SUM(AS45:BB45)</f>
        <v>284</v>
      </c>
      <c r="BH45" s="46">
        <f>SUM(BC45:BG45)</f>
        <v>1567</v>
      </c>
      <c r="BI45" s="46">
        <f>COUNT(E45:BB45)</f>
        <v>10</v>
      </c>
      <c r="BJ45" s="49">
        <f>(BH45/BI45)</f>
        <v>156.7</v>
      </c>
    </row>
    <row r="46" spans="1:62" s="50" customFormat="1" ht="13.5">
      <c r="A46" s="46">
        <v>43</v>
      </c>
      <c r="B46" s="47">
        <v>3648</v>
      </c>
      <c r="C46" s="52" t="s">
        <v>71</v>
      </c>
      <c r="D46" s="52" t="s">
        <v>68</v>
      </c>
      <c r="E46" s="47"/>
      <c r="F46" s="47"/>
      <c r="G46" s="47">
        <v>130</v>
      </c>
      <c r="H46" s="47">
        <v>199</v>
      </c>
      <c r="I46" s="47">
        <v>150</v>
      </c>
      <c r="J46" s="47">
        <v>134</v>
      </c>
      <c r="K46" s="47">
        <v>178</v>
      </c>
      <c r="L46" s="47">
        <v>181</v>
      </c>
      <c r="M46" s="47">
        <v>132</v>
      </c>
      <c r="N46" s="47">
        <v>164</v>
      </c>
      <c r="O46" s="47"/>
      <c r="P46" s="47"/>
      <c r="Q46" s="47"/>
      <c r="R46" s="47"/>
      <c r="S46" s="47"/>
      <c r="T46" s="47"/>
      <c r="U46" s="48"/>
      <c r="V46" s="48"/>
      <c r="W46" s="48"/>
      <c r="X46" s="48"/>
      <c r="Y46" s="48">
        <v>160</v>
      </c>
      <c r="Z46" s="48">
        <v>132</v>
      </c>
      <c r="AA46" s="48">
        <v>130</v>
      </c>
      <c r="AB46" s="48">
        <v>150</v>
      </c>
      <c r="AC46" s="48"/>
      <c r="AD46" s="48"/>
      <c r="AE46" s="48">
        <v>157</v>
      </c>
      <c r="AF46" s="48">
        <v>151</v>
      </c>
      <c r="AG46" s="48">
        <v>143</v>
      </c>
      <c r="AH46" s="48">
        <v>165</v>
      </c>
      <c r="AI46" s="48"/>
      <c r="AJ46" s="48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>
        <v>181</v>
      </c>
      <c r="AX46" s="47">
        <v>160</v>
      </c>
      <c r="AY46" s="47">
        <v>151</v>
      </c>
      <c r="AZ46" s="47">
        <v>170</v>
      </c>
      <c r="BA46" s="47">
        <v>188</v>
      </c>
      <c r="BB46" s="47">
        <v>121</v>
      </c>
      <c r="BC46" s="46">
        <f>SUM(E46:N46)</f>
        <v>1268</v>
      </c>
      <c r="BD46" s="46">
        <f>SUM(O46:X46)</f>
        <v>0</v>
      </c>
      <c r="BE46" s="46">
        <f>SUM(Y46:AH46)</f>
        <v>1188</v>
      </c>
      <c r="BF46" s="46">
        <f>SUM(AI46:AR46)</f>
        <v>0</v>
      </c>
      <c r="BG46" s="46">
        <f>SUM(AS46:BB46)</f>
        <v>971</v>
      </c>
      <c r="BH46" s="46">
        <f>SUM(BC46:BG46)</f>
        <v>3427</v>
      </c>
      <c r="BI46" s="46">
        <f>COUNT(E46:BB46)</f>
        <v>22</v>
      </c>
      <c r="BJ46" s="49">
        <f>(BH46/BI46)</f>
        <v>155.77272727272728</v>
      </c>
    </row>
    <row r="47" spans="1:62" s="50" customFormat="1" ht="13.5">
      <c r="A47" s="46">
        <v>44</v>
      </c>
      <c r="B47" s="47">
        <v>3284</v>
      </c>
      <c r="C47" s="52" t="s">
        <v>59</v>
      </c>
      <c r="D47" s="52" t="s">
        <v>55</v>
      </c>
      <c r="E47" s="47"/>
      <c r="F47" s="47"/>
      <c r="G47" s="47">
        <v>173</v>
      </c>
      <c r="H47" s="47">
        <v>185</v>
      </c>
      <c r="I47" s="47">
        <v>115</v>
      </c>
      <c r="J47" s="47">
        <v>164</v>
      </c>
      <c r="K47" s="47">
        <v>141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8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>
        <v>135</v>
      </c>
      <c r="AV47" s="47">
        <v>168</v>
      </c>
      <c r="AW47" s="47">
        <v>166</v>
      </c>
      <c r="AX47" s="47">
        <v>164</v>
      </c>
      <c r="AY47" s="47"/>
      <c r="AZ47" s="47"/>
      <c r="BA47" s="47"/>
      <c r="BB47" s="47">
        <v>139</v>
      </c>
      <c r="BC47" s="46">
        <f>SUM(E47:N47)</f>
        <v>778</v>
      </c>
      <c r="BD47" s="46">
        <f>SUM(O47:X47)</f>
        <v>0</v>
      </c>
      <c r="BE47" s="46">
        <f>SUM(Y47:AH47)</f>
        <v>0</v>
      </c>
      <c r="BF47" s="46">
        <f>SUM(AI47:AR47)</f>
        <v>0</v>
      </c>
      <c r="BG47" s="46">
        <f>SUM(AS47:BB47)</f>
        <v>772</v>
      </c>
      <c r="BH47" s="46">
        <f>SUM(BC47:BG47)</f>
        <v>1550</v>
      </c>
      <c r="BI47" s="46">
        <f>COUNT(E47:BB47)</f>
        <v>10</v>
      </c>
      <c r="BJ47" s="49">
        <f>(BH47/BI47)</f>
        <v>155</v>
      </c>
    </row>
    <row r="48" spans="1:62" ht="13.5">
      <c r="A48" s="46">
        <v>45</v>
      </c>
      <c r="B48" s="47">
        <v>1362</v>
      </c>
      <c r="C48" s="52" t="s">
        <v>89</v>
      </c>
      <c r="D48" s="52" t="s">
        <v>68</v>
      </c>
      <c r="E48" s="47"/>
      <c r="F48" s="47"/>
      <c r="G48" s="47"/>
      <c r="H48" s="47"/>
      <c r="I48" s="47"/>
      <c r="J48" s="47"/>
      <c r="K48" s="47"/>
      <c r="L48" s="48"/>
      <c r="M48" s="47"/>
      <c r="N48" s="47"/>
      <c r="O48" s="47"/>
      <c r="P48" s="47"/>
      <c r="Q48" s="47">
        <v>145</v>
      </c>
      <c r="R48" s="47">
        <v>183</v>
      </c>
      <c r="S48" s="47">
        <v>154</v>
      </c>
      <c r="T48" s="47">
        <v>133</v>
      </c>
      <c r="U48" s="47">
        <v>165</v>
      </c>
      <c r="V48" s="47">
        <v>98</v>
      </c>
      <c r="W48" s="47">
        <v>182</v>
      </c>
      <c r="X48" s="48">
        <v>142</v>
      </c>
      <c r="Y48" s="47">
        <v>170</v>
      </c>
      <c r="Z48" s="47">
        <v>102</v>
      </c>
      <c r="AA48" s="47"/>
      <c r="AB48" s="47"/>
      <c r="AC48" s="47">
        <v>120</v>
      </c>
      <c r="AD48" s="47">
        <v>152</v>
      </c>
      <c r="AE48" s="47"/>
      <c r="AF48" s="47"/>
      <c r="AG48" s="47">
        <v>156</v>
      </c>
      <c r="AH48" s="47">
        <v>172</v>
      </c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6">
        <f>SUM(E48:N48)</f>
        <v>0</v>
      </c>
      <c r="BD48" s="46">
        <f>SUM(O48:X48)</f>
        <v>1202</v>
      </c>
      <c r="BE48" s="46">
        <f>SUM(Y48:AH48)</f>
        <v>872</v>
      </c>
      <c r="BF48" s="46">
        <f>SUM(AI48:AR48)</f>
        <v>0</v>
      </c>
      <c r="BG48" s="46">
        <f>SUM(AS48:BB48)</f>
        <v>0</v>
      </c>
      <c r="BH48" s="46">
        <f>SUM(BC48:BG48)</f>
        <v>2074</v>
      </c>
      <c r="BI48" s="46">
        <f>COUNT(E48:BB48)</f>
        <v>14</v>
      </c>
      <c r="BJ48" s="49">
        <f>(BH48/BI48)</f>
        <v>148.14285714285714</v>
      </c>
    </row>
    <row r="49" spans="1:62" ht="13.5">
      <c r="A49" s="74">
        <v>46</v>
      </c>
      <c r="B49" s="47">
        <v>2757</v>
      </c>
      <c r="C49" s="55" t="s">
        <v>93</v>
      </c>
      <c r="D49" s="55" t="s">
        <v>68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7"/>
      <c r="V49" s="47"/>
      <c r="W49" s="47"/>
      <c r="X49" s="48"/>
      <c r="Y49" s="47"/>
      <c r="Z49" s="47"/>
      <c r="AA49" s="47">
        <v>140</v>
      </c>
      <c r="AB49" s="47">
        <v>120</v>
      </c>
      <c r="AC49" s="47">
        <v>92</v>
      </c>
      <c r="AD49" s="47">
        <v>129</v>
      </c>
      <c r="AE49" s="47">
        <v>148</v>
      </c>
      <c r="AF49" s="47">
        <v>99</v>
      </c>
      <c r="AG49" s="47">
        <v>121</v>
      </c>
      <c r="AH49" s="47">
        <v>159</v>
      </c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6">
        <f>SUM(E49:N49)</f>
        <v>0</v>
      </c>
      <c r="BD49" s="46">
        <f>SUM(O49:X49)</f>
        <v>0</v>
      </c>
      <c r="BE49" s="46">
        <f>SUM(Y49:AH49)</f>
        <v>1008</v>
      </c>
      <c r="BF49" s="46">
        <f>SUM(AI49:AR49)</f>
        <v>0</v>
      </c>
      <c r="BG49" s="46">
        <f>SUM(AS49:BB49)</f>
        <v>0</v>
      </c>
      <c r="BH49" s="46">
        <f>SUM(BC49:BG49)</f>
        <v>1008</v>
      </c>
      <c r="BI49" s="46">
        <f>COUNT(E49:BB49)</f>
        <v>8</v>
      </c>
      <c r="BJ49" s="49">
        <f>(BH49/BI49)</f>
        <v>126</v>
      </c>
    </row>
    <row r="50" spans="24:62" ht="13.5">
      <c r="X50" s="42"/>
      <c r="BD50" s="41"/>
      <c r="BE50" s="41"/>
      <c r="BF50" s="41"/>
      <c r="BG50" s="41"/>
      <c r="BH50" s="41"/>
      <c r="BI50" s="41"/>
      <c r="BJ50" s="51"/>
    </row>
    <row r="51" spans="24:62" ht="13.5">
      <c r="X51" s="42"/>
      <c r="BD51" s="41"/>
      <c r="BE51" s="41"/>
      <c r="BF51" s="41"/>
      <c r="BG51" s="41"/>
      <c r="BH51" s="41"/>
      <c r="BI51" s="41"/>
      <c r="BJ51" s="51"/>
    </row>
    <row r="52" spans="24:62" ht="13.5">
      <c r="X52" s="42"/>
      <c r="BD52" s="41"/>
      <c r="BE52" s="41"/>
      <c r="BF52" s="41"/>
      <c r="BG52" s="41"/>
      <c r="BH52" s="41"/>
      <c r="BI52" s="41"/>
      <c r="BJ52" s="51"/>
    </row>
    <row r="53" spans="24:62" ht="13.5">
      <c r="X53" s="42"/>
      <c r="BD53" s="41"/>
      <c r="BE53" s="41"/>
      <c r="BF53" s="41"/>
      <c r="BG53" s="41"/>
      <c r="BH53" s="41"/>
      <c r="BI53" s="41"/>
      <c r="BJ53" s="51"/>
    </row>
    <row r="54" spans="24:62" ht="13.5">
      <c r="X54" s="42"/>
      <c r="BD54" s="41"/>
      <c r="BE54" s="41"/>
      <c r="BF54" s="41"/>
      <c r="BG54" s="41"/>
      <c r="BH54" s="41"/>
      <c r="BI54" s="41"/>
      <c r="BJ54" s="51"/>
    </row>
    <row r="55" spans="24:62" ht="13.5">
      <c r="X55" s="42"/>
      <c r="BD55" s="41"/>
      <c r="BE55" s="41"/>
      <c r="BF55" s="41"/>
      <c r="BG55" s="41"/>
      <c r="BH55" s="41"/>
      <c r="BI55" s="41"/>
      <c r="BJ55" s="51"/>
    </row>
    <row r="56" spans="24:62" ht="13.5">
      <c r="X56" s="42"/>
      <c r="BD56" s="41"/>
      <c r="BE56" s="41"/>
      <c r="BF56" s="41"/>
      <c r="BG56" s="41"/>
      <c r="BH56" s="41"/>
      <c r="BI56" s="41"/>
      <c r="BJ56" s="51"/>
    </row>
    <row r="57" spans="24:62" ht="13.5">
      <c r="X57" s="42"/>
      <c r="BD57" s="41"/>
      <c r="BE57" s="41"/>
      <c r="BF57" s="41"/>
      <c r="BG57" s="41"/>
      <c r="BH57" s="41"/>
      <c r="BI57" s="41"/>
      <c r="BJ57" s="51"/>
    </row>
    <row r="58" spans="24:62" ht="13.5">
      <c r="X58" s="42"/>
      <c r="BD58" s="41"/>
      <c r="BE58" s="41"/>
      <c r="BF58" s="41"/>
      <c r="BG58" s="41"/>
      <c r="BH58" s="41"/>
      <c r="BI58" s="41"/>
      <c r="BJ58" s="51"/>
    </row>
    <row r="59" spans="24:62" ht="13.5">
      <c r="X59" s="42"/>
      <c r="BD59" s="41"/>
      <c r="BE59" s="41"/>
      <c r="BF59" s="41"/>
      <c r="BG59" s="41"/>
      <c r="BH59" s="41"/>
      <c r="BI59" s="41"/>
      <c r="BJ59" s="51"/>
    </row>
    <row r="60" spans="24:62" ht="13.5">
      <c r="X60" s="42"/>
      <c r="BD60" s="41"/>
      <c r="BE60" s="41"/>
      <c r="BF60" s="41"/>
      <c r="BG60" s="41"/>
      <c r="BH60" s="41"/>
      <c r="BI60" s="41"/>
      <c r="BJ60" s="51"/>
    </row>
    <row r="61" spans="24:62" ht="13.5">
      <c r="X61" s="42"/>
      <c r="BD61" s="41"/>
      <c r="BE61" s="41"/>
      <c r="BF61" s="41"/>
      <c r="BG61" s="41"/>
      <c r="BH61" s="41"/>
      <c r="BI61" s="41"/>
      <c r="BJ61" s="51"/>
    </row>
    <row r="62" spans="24:62" ht="13.5">
      <c r="X62" s="42"/>
      <c r="BD62" s="41"/>
      <c r="BE62" s="41"/>
      <c r="BF62" s="41"/>
      <c r="BG62" s="41"/>
      <c r="BH62" s="41"/>
      <c r="BI62" s="41"/>
      <c r="BJ62" s="51"/>
    </row>
    <row r="63" spans="24:62" ht="13.5">
      <c r="X63" s="42"/>
      <c r="BD63" s="41"/>
      <c r="BE63" s="41"/>
      <c r="BF63" s="41"/>
      <c r="BG63" s="41"/>
      <c r="BH63" s="41"/>
      <c r="BI63" s="41"/>
      <c r="BJ63" s="51"/>
    </row>
    <row r="64" spans="24:62" ht="13.5">
      <c r="X64" s="42"/>
      <c r="BD64" s="41"/>
      <c r="BE64" s="41"/>
      <c r="BF64" s="41"/>
      <c r="BG64" s="41"/>
      <c r="BH64" s="41"/>
      <c r="BI64" s="41"/>
      <c r="BJ64" s="51"/>
    </row>
    <row r="65" spans="24:62" ht="13.5">
      <c r="X65" s="42"/>
      <c r="BD65" s="41"/>
      <c r="BE65" s="41"/>
      <c r="BF65" s="41"/>
      <c r="BG65" s="41"/>
      <c r="BH65" s="41"/>
      <c r="BI65" s="41"/>
      <c r="BJ65" s="51"/>
    </row>
    <row r="66" spans="24:62" ht="13.5">
      <c r="X66" s="42"/>
      <c r="BD66" s="41"/>
      <c r="BE66" s="41"/>
      <c r="BF66" s="41"/>
      <c r="BG66" s="41"/>
      <c r="BH66" s="41"/>
      <c r="BI66" s="41"/>
      <c r="BJ66" s="51"/>
    </row>
    <row r="67" spans="24:62" ht="13.5">
      <c r="X67" s="42"/>
      <c r="BD67" s="41"/>
      <c r="BE67" s="41"/>
      <c r="BF67" s="41"/>
      <c r="BG67" s="41"/>
      <c r="BH67" s="41"/>
      <c r="BI67" s="41"/>
      <c r="BJ67" s="51"/>
    </row>
    <row r="68" spans="55:62" ht="13.5">
      <c r="BC68" s="41"/>
      <c r="BD68" s="41"/>
      <c r="BE68" s="41"/>
      <c r="BF68" s="41"/>
      <c r="BG68" s="41"/>
      <c r="BH68" s="41"/>
      <c r="BI68" s="41"/>
      <c r="BJ68" s="51"/>
    </row>
    <row r="69" spans="55:62" ht="13.5">
      <c r="BC69" s="41"/>
      <c r="BD69" s="41"/>
      <c r="BE69" s="41"/>
      <c r="BF69" s="41"/>
      <c r="BG69" s="41"/>
      <c r="BH69" s="41"/>
      <c r="BI69" s="41"/>
      <c r="BJ69" s="51"/>
    </row>
    <row r="70" spans="55:62" ht="13.5">
      <c r="BC70" s="41"/>
      <c r="BD70" s="41"/>
      <c r="BE70" s="41"/>
      <c r="BF70" s="41"/>
      <c r="BG70" s="41"/>
      <c r="BH70" s="41"/>
      <c r="BI70" s="41"/>
      <c r="BJ70" s="51"/>
    </row>
    <row r="71" spans="55:62" ht="13.5">
      <c r="BC71" s="41"/>
      <c r="BD71" s="41"/>
      <c r="BE71" s="41"/>
      <c r="BF71" s="41"/>
      <c r="BG71" s="41"/>
      <c r="BH71" s="41"/>
      <c r="BI71" s="41"/>
      <c r="BJ71" s="51"/>
    </row>
    <row r="72" spans="55:62" ht="13.5">
      <c r="BC72" s="41"/>
      <c r="BD72" s="41"/>
      <c r="BE72" s="41"/>
      <c r="BF72" s="41"/>
      <c r="BG72" s="41"/>
      <c r="BH72" s="41"/>
      <c r="BI72" s="41"/>
      <c r="BJ72" s="51"/>
    </row>
    <row r="73" spans="55:62" ht="13.5">
      <c r="BC73" s="41"/>
      <c r="BD73" s="41"/>
      <c r="BE73" s="41"/>
      <c r="BF73" s="41"/>
      <c r="BG73" s="41"/>
      <c r="BH73" s="41"/>
      <c r="BI73" s="41"/>
      <c r="BJ73" s="51"/>
    </row>
    <row r="74" spans="55:62" ht="13.5">
      <c r="BC74" s="41"/>
      <c r="BD74" s="41"/>
      <c r="BE74" s="41"/>
      <c r="BF74" s="41"/>
      <c r="BG74" s="41"/>
      <c r="BH74" s="41"/>
      <c r="BI74" s="41"/>
      <c r="BJ74" s="51"/>
    </row>
    <row r="75" spans="55:62" ht="13.5">
      <c r="BC75" s="41"/>
      <c r="BD75" s="41"/>
      <c r="BE75" s="41"/>
      <c r="BF75" s="41"/>
      <c r="BG75" s="41"/>
      <c r="BH75" s="41"/>
      <c r="BI75" s="41"/>
      <c r="BJ75" s="51"/>
    </row>
    <row r="76" spans="55:62" ht="13.5">
      <c r="BC76" s="41"/>
      <c r="BD76" s="41"/>
      <c r="BE76" s="41"/>
      <c r="BF76" s="41"/>
      <c r="BG76" s="41"/>
      <c r="BH76" s="41"/>
      <c r="BI76" s="41"/>
      <c r="BJ76" s="51"/>
    </row>
    <row r="77" spans="55:61" ht="13.5">
      <c r="BC77" s="41"/>
      <c r="BD77" s="41"/>
      <c r="BE77" s="41"/>
      <c r="BF77" s="41"/>
      <c r="BG77" s="41"/>
      <c r="BH77" s="41"/>
      <c r="BI77" s="41"/>
    </row>
    <row r="78" ht="13.5">
      <c r="BI78" s="41"/>
    </row>
    <row r="79" ht="13.5">
      <c r="BI79" s="41"/>
    </row>
    <row r="80" ht="13.5">
      <c r="BI80" s="41"/>
    </row>
  </sheetData>
  <sheetProtection/>
  <conditionalFormatting sqref="E4:BB47">
    <cfRule type="cellIs" priority="15" dxfId="11" operator="greaterThan" stopIfTrue="1">
      <formula>199</formula>
    </cfRule>
  </conditionalFormatting>
  <conditionalFormatting sqref="O4:BB47">
    <cfRule type="cellIs" priority="14" dxfId="12" operator="greaterThan" stopIfTrue="1">
      <formula>199</formula>
    </cfRule>
  </conditionalFormatting>
  <conditionalFormatting sqref="BJ4:BJ43 BJ47:BJ49">
    <cfRule type="cellIs" priority="11" dxfId="12" operator="greaterThan" stopIfTrue="1">
      <formula>199.99</formula>
    </cfRule>
    <cfRule type="cellIs" priority="12" dxfId="12" operator="greaterThan" stopIfTrue="1">
      <formula>"199.99"</formula>
    </cfRule>
  </conditionalFormatting>
  <conditionalFormatting sqref="BJ46">
    <cfRule type="cellIs" priority="9" dxfId="12" operator="greaterThan" stopIfTrue="1">
      <formula>199.99</formula>
    </cfRule>
    <cfRule type="cellIs" priority="10" dxfId="12" operator="greaterThan" stopIfTrue="1">
      <formula>"199.99"</formula>
    </cfRule>
  </conditionalFormatting>
  <conditionalFormatting sqref="BJ45">
    <cfRule type="cellIs" priority="7" dxfId="12" operator="greaterThan" stopIfTrue="1">
      <formula>199.99</formula>
    </cfRule>
    <cfRule type="cellIs" priority="8" dxfId="12" operator="greaterThan" stopIfTrue="1">
      <formula>"199.99"</formula>
    </cfRule>
  </conditionalFormatting>
  <conditionalFormatting sqref="BJ44">
    <cfRule type="cellIs" priority="5" dxfId="12" operator="greaterThan" stopIfTrue="1">
      <formula>199.99</formula>
    </cfRule>
    <cfRule type="cellIs" priority="6" dxfId="12" operator="greaterThan" stopIfTrue="1">
      <formula>"199.99"</formula>
    </cfRule>
  </conditionalFormatting>
  <conditionalFormatting sqref="E4:N31">
    <cfRule type="cellIs" priority="1" dxfId="12" operator="greaterThan" stopIfTrue="1">
      <formula>199</formula>
    </cfRule>
  </conditionalFormatting>
  <printOptions/>
  <pageMargins left="0.5905511811023623" right="0.5905511811023623" top="1.1811023622047245" bottom="0" header="0" footer="0"/>
  <pageSetup fitToHeight="1" fitToWidth="1" horizontalDpi="600" verticalDpi="600" orientation="landscape" paperSize="9" scale="70" r:id="rId1"/>
  <headerFooter alignWithMargins="0">
    <oddHeader>&amp;C&amp;"Arial,Normal"&amp;16
LLIGA CATALANA DE BOWLING 2023-2024
 DIVISIÓ D'HONOR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 burgos</cp:lastModifiedBy>
  <cp:lastPrinted>2024-03-11T10:35:26Z</cp:lastPrinted>
  <dcterms:created xsi:type="dcterms:W3CDTF">1999-10-03T14:06:37Z</dcterms:created>
  <dcterms:modified xsi:type="dcterms:W3CDTF">2024-03-11T10:42:30Z</dcterms:modified>
  <cp:category/>
  <cp:version/>
  <cp:contentType/>
  <cp:contentStatus/>
</cp:coreProperties>
</file>